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nygsti\Downloads\"/>
    </mc:Choice>
  </mc:AlternateContent>
  <xr:revisionPtr revIDLastSave="0" documentId="13_ncr:1_{5D0F98DC-6D7B-47BA-A0BE-527246BF64B6}" xr6:coauthVersionLast="47" xr6:coauthVersionMax="47" xr10:uidLastSave="{00000000-0000-0000-0000-000000000000}"/>
  <bookViews>
    <workbookView xWindow="1620" yWindow="240" windowWidth="25680" windowHeight="14925" xr2:uid="{00000000-000D-0000-FFFF-FFFF00000000}"/>
  </bookViews>
  <sheets>
    <sheet name="Forside" sheetId="8" r:id="rId1"/>
    <sheet name="Resultatbudsjett år" sheetId="1" r:id="rId2"/>
    <sheet name="Justering år" sheetId="2" r:id="rId3"/>
    <sheet name="Resultatbudsjett måned" sheetId="5" r:id="rId4"/>
    <sheet name="Justering måned" sheetId="6" r:id="rId5"/>
    <sheet name="Fordelingsnøkkel" sheetId="4" r:id="rId6"/>
    <sheet name="Forklaring nøkkeltall" sheetId="3" r:id="rId7"/>
  </sheets>
  <externalReferences>
    <externalReference r:id="rId8"/>
  </externalReferences>
  <definedNames>
    <definedName name="G" localSheetId="3">#REF!</definedName>
    <definedName name="G">#REF!</definedName>
    <definedName name="G_ny" localSheetId="3">#REF!</definedName>
    <definedName name="G_ny">#REF!</definedName>
    <definedName name="int_curr" localSheetId="3">#REF!</definedName>
    <definedName name="int_curr">#REF!</definedName>
    <definedName name="Oppfrisk">[1]Innstillinger!$B$14</definedName>
    <definedName name="_xlnm.Print_Titles" localSheetId="3">'Resultatbudsjett måned'!$2:$3</definedName>
    <definedName name="_xlnm.Print_Titles" localSheetId="1">'Resultatbudsjett år'!$2:$8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4" l="1"/>
  <c r="O11" i="4"/>
  <c r="O12" i="4"/>
  <c r="O13" i="4"/>
  <c r="O14" i="4"/>
  <c r="O9" i="4"/>
  <c r="K12" i="5" l="1"/>
  <c r="L12" i="5"/>
  <c r="M12" i="5"/>
  <c r="N12" i="5"/>
  <c r="O12" i="5"/>
  <c r="P12" i="5"/>
  <c r="Q12" i="5"/>
  <c r="R12" i="5"/>
  <c r="S12" i="5"/>
  <c r="T12" i="5"/>
  <c r="U12" i="5"/>
  <c r="K13" i="5"/>
  <c r="L13" i="5"/>
  <c r="M13" i="5"/>
  <c r="N13" i="5"/>
  <c r="O13" i="5"/>
  <c r="P13" i="5"/>
  <c r="Q13" i="5"/>
  <c r="R13" i="5"/>
  <c r="S13" i="5"/>
  <c r="T13" i="5"/>
  <c r="U13" i="5"/>
  <c r="K14" i="5"/>
  <c r="L14" i="5"/>
  <c r="M14" i="5"/>
  <c r="N14" i="5"/>
  <c r="O14" i="5"/>
  <c r="P14" i="5"/>
  <c r="Q14" i="5"/>
  <c r="R14" i="5"/>
  <c r="S14" i="5"/>
  <c r="T14" i="5"/>
  <c r="U14" i="5"/>
  <c r="K21" i="5"/>
  <c r="L21" i="5"/>
  <c r="M21" i="5"/>
  <c r="N21" i="5"/>
  <c r="O21" i="5"/>
  <c r="P21" i="5"/>
  <c r="Q21" i="5"/>
  <c r="R21" i="5"/>
  <c r="S21" i="5"/>
  <c r="T21" i="5"/>
  <c r="U21" i="5"/>
  <c r="K22" i="5"/>
  <c r="L22" i="5"/>
  <c r="M22" i="5"/>
  <c r="N22" i="5"/>
  <c r="O22" i="5"/>
  <c r="P22" i="5"/>
  <c r="Q22" i="5"/>
  <c r="R22" i="5"/>
  <c r="S22" i="5"/>
  <c r="T22" i="5"/>
  <c r="U22" i="5"/>
  <c r="J22" i="5"/>
  <c r="J21" i="5"/>
  <c r="J14" i="5"/>
  <c r="J13" i="5"/>
  <c r="J12" i="5"/>
  <c r="J8" i="5"/>
  <c r="K8" i="5"/>
  <c r="L8" i="5"/>
  <c r="M8" i="5"/>
  <c r="N8" i="5"/>
  <c r="O8" i="5"/>
  <c r="P8" i="5"/>
  <c r="Q8" i="5"/>
  <c r="R8" i="5"/>
  <c r="S8" i="5"/>
  <c r="T8" i="5"/>
  <c r="U8" i="5"/>
  <c r="K7" i="5"/>
  <c r="L7" i="5"/>
  <c r="M7" i="5"/>
  <c r="N7" i="5"/>
  <c r="O7" i="5"/>
  <c r="P7" i="5"/>
  <c r="Q7" i="5"/>
  <c r="R7" i="5"/>
  <c r="S7" i="5"/>
  <c r="T7" i="5"/>
  <c r="U7" i="5"/>
  <c r="J7" i="5"/>
  <c r="L24" i="6"/>
  <c r="S15" i="5" s="1"/>
  <c r="K24" i="6"/>
  <c r="R15" i="5" s="1"/>
  <c r="J24" i="6"/>
  <c r="Q15" i="5" s="1"/>
  <c r="I24" i="6"/>
  <c r="P15" i="5" s="1"/>
  <c r="H24" i="6"/>
  <c r="O15" i="5" s="1"/>
  <c r="G24" i="6"/>
  <c r="N15" i="5" s="1"/>
  <c r="F24" i="6"/>
  <c r="M15" i="5" s="1"/>
  <c r="E24" i="6"/>
  <c r="L15" i="5" s="1"/>
  <c r="D24" i="6"/>
  <c r="K15" i="5" s="1"/>
  <c r="C24" i="6"/>
  <c r="J15" i="5" s="1"/>
  <c r="N24" i="6"/>
  <c r="U15" i="5" s="1"/>
  <c r="M24" i="6"/>
  <c r="T15" i="5" s="1"/>
  <c r="L24" i="2"/>
  <c r="P34" i="1" s="1"/>
  <c r="K24" i="2"/>
  <c r="O34" i="1" s="1"/>
  <c r="J24" i="2"/>
  <c r="N34" i="1" s="1"/>
  <c r="I24" i="2"/>
  <c r="M34" i="1" s="1"/>
  <c r="H24" i="2"/>
  <c r="L34" i="1" s="1"/>
  <c r="G24" i="2"/>
  <c r="K34" i="1" s="1"/>
  <c r="F24" i="2"/>
  <c r="J34" i="1" s="1"/>
  <c r="E24" i="2"/>
  <c r="I34" i="1" s="1"/>
  <c r="D24" i="2"/>
  <c r="H34" i="1" s="1"/>
  <c r="C24" i="2"/>
  <c r="G34" i="1" s="1"/>
  <c r="G59" i="1"/>
  <c r="H42" i="1"/>
  <c r="I42" i="1"/>
  <c r="J42" i="1"/>
  <c r="K42" i="1"/>
  <c r="L42" i="1"/>
  <c r="M42" i="1"/>
  <c r="N42" i="1"/>
  <c r="O42" i="1"/>
  <c r="P42" i="1"/>
  <c r="G42" i="1"/>
  <c r="H40" i="1"/>
  <c r="I40" i="1"/>
  <c r="J40" i="1"/>
  <c r="K40" i="1"/>
  <c r="L40" i="1"/>
  <c r="M40" i="1"/>
  <c r="N40" i="1"/>
  <c r="O40" i="1"/>
  <c r="P40" i="1"/>
  <c r="G40" i="1"/>
  <c r="H31" i="1"/>
  <c r="I31" i="1"/>
  <c r="J31" i="1"/>
  <c r="K31" i="1"/>
  <c r="L31" i="1"/>
  <c r="M31" i="1"/>
  <c r="N31" i="1"/>
  <c r="O31" i="1"/>
  <c r="P31" i="1"/>
  <c r="H32" i="1"/>
  <c r="I32" i="1"/>
  <c r="J32" i="1"/>
  <c r="K32" i="1"/>
  <c r="L32" i="1"/>
  <c r="M32" i="1"/>
  <c r="N32" i="1"/>
  <c r="O32" i="1"/>
  <c r="P32" i="1"/>
  <c r="G32" i="1"/>
  <c r="G31" i="1"/>
  <c r="H30" i="1"/>
  <c r="I30" i="1"/>
  <c r="J30" i="1"/>
  <c r="K30" i="1"/>
  <c r="L30" i="1"/>
  <c r="M30" i="1"/>
  <c r="N30" i="1"/>
  <c r="O30" i="1"/>
  <c r="P30" i="1"/>
  <c r="G30" i="1"/>
  <c r="P26" i="1"/>
  <c r="O26" i="1"/>
  <c r="N26" i="1"/>
  <c r="M26" i="1"/>
  <c r="L26" i="1"/>
  <c r="K26" i="1"/>
  <c r="J26" i="1"/>
  <c r="I26" i="1"/>
  <c r="H26" i="1"/>
  <c r="G26" i="1"/>
  <c r="P25" i="1"/>
  <c r="P28" i="1" s="1"/>
  <c r="O25" i="1"/>
  <c r="N25" i="1"/>
  <c r="M25" i="1"/>
  <c r="L25" i="1"/>
  <c r="L28" i="1" s="1"/>
  <c r="K25" i="1"/>
  <c r="J25" i="1"/>
  <c r="I25" i="1"/>
  <c r="H25" i="1"/>
  <c r="H28" i="1" s="1"/>
  <c r="G25" i="1"/>
  <c r="E68" i="1"/>
  <c r="E62" i="1"/>
  <c r="H33" i="1"/>
  <c r="I33" i="1"/>
  <c r="J33" i="1"/>
  <c r="K33" i="1"/>
  <c r="L33" i="1"/>
  <c r="M33" i="1"/>
  <c r="N33" i="1"/>
  <c r="O33" i="1"/>
  <c r="P33" i="1"/>
  <c r="G33" i="1"/>
  <c r="L10" i="5" l="1"/>
  <c r="S10" i="5"/>
  <c r="R24" i="5"/>
  <c r="N24" i="5"/>
  <c r="S24" i="5"/>
  <c r="K24" i="5"/>
  <c r="R10" i="5"/>
  <c r="N10" i="5"/>
  <c r="U10" i="5"/>
  <c r="Q10" i="5"/>
  <c r="M10" i="5"/>
  <c r="O24" i="5"/>
  <c r="P24" i="5"/>
  <c r="R17" i="5"/>
  <c r="I7" i="5"/>
  <c r="I12" i="5"/>
  <c r="U17" i="5"/>
  <c r="U19" i="5" s="1"/>
  <c r="Q17" i="5"/>
  <c r="M17" i="5"/>
  <c r="T17" i="5"/>
  <c r="P17" i="5"/>
  <c r="L17" i="5"/>
  <c r="S17" i="5"/>
  <c r="O17" i="5"/>
  <c r="O19" i="5" s="1"/>
  <c r="K17" i="5"/>
  <c r="M36" i="1"/>
  <c r="I21" i="5"/>
  <c r="N28" i="1"/>
  <c r="N52" i="1" s="1"/>
  <c r="O10" i="5"/>
  <c r="K10" i="5"/>
  <c r="T24" i="5"/>
  <c r="G36" i="1"/>
  <c r="N36" i="1"/>
  <c r="J28" i="1"/>
  <c r="J51" i="1" s="1"/>
  <c r="J53" i="1"/>
  <c r="I28" i="1"/>
  <c r="M28" i="1"/>
  <c r="M38" i="1" s="1"/>
  <c r="M54" i="1" s="1"/>
  <c r="H51" i="1"/>
  <c r="H52" i="1"/>
  <c r="H53" i="1"/>
  <c r="L51" i="1"/>
  <c r="L52" i="1"/>
  <c r="L53" i="1"/>
  <c r="P51" i="1"/>
  <c r="P52" i="1"/>
  <c r="P53" i="1"/>
  <c r="T10" i="5"/>
  <c r="P10" i="5"/>
  <c r="P19" i="5" s="1"/>
  <c r="J17" i="5"/>
  <c r="U24" i="5"/>
  <c r="Q24" i="5"/>
  <c r="M24" i="5"/>
  <c r="N17" i="5"/>
  <c r="I15" i="5"/>
  <c r="L24" i="5"/>
  <c r="I22" i="5"/>
  <c r="I14" i="5"/>
  <c r="J24" i="5"/>
  <c r="Q19" i="5"/>
  <c r="M19" i="5"/>
  <c r="M29" i="5" s="1"/>
  <c r="L19" i="5"/>
  <c r="L29" i="5" s="1"/>
  <c r="I13" i="5"/>
  <c r="S19" i="5"/>
  <c r="S29" i="5" s="1"/>
  <c r="J10" i="5"/>
  <c r="I8" i="5"/>
  <c r="I10" i="5" s="1"/>
  <c r="I36" i="1"/>
  <c r="G28" i="1"/>
  <c r="K28" i="1"/>
  <c r="O28" i="1"/>
  <c r="J36" i="1"/>
  <c r="J38" i="1" s="1"/>
  <c r="J54" i="1" s="1"/>
  <c r="O36" i="1"/>
  <c r="K36" i="1"/>
  <c r="P36" i="1"/>
  <c r="P38" i="1" s="1"/>
  <c r="P50" i="1" s="1"/>
  <c r="L36" i="1"/>
  <c r="L38" i="1" s="1"/>
  <c r="L54" i="1" s="1"/>
  <c r="H36" i="1"/>
  <c r="H38" i="1" s="1"/>
  <c r="H54" i="1" s="1"/>
  <c r="G64" i="1"/>
  <c r="G62" i="1" s="1"/>
  <c r="G69" i="1"/>
  <c r="G71" i="1"/>
  <c r="G70" i="1" s="1"/>
  <c r="G68" i="1" s="1"/>
  <c r="G63" i="1"/>
  <c r="H59" i="1"/>
  <c r="T19" i="5" l="1"/>
  <c r="T26" i="5"/>
  <c r="T29" i="5"/>
  <c r="O26" i="5"/>
  <c r="O29" i="5"/>
  <c r="N51" i="1"/>
  <c r="I24" i="5"/>
  <c r="N19" i="5"/>
  <c r="N29" i="5" s="1"/>
  <c r="R19" i="5"/>
  <c r="R29" i="5" s="1"/>
  <c r="Q26" i="5"/>
  <c r="K19" i="5"/>
  <c r="K26" i="5" s="1"/>
  <c r="N53" i="1"/>
  <c r="I17" i="5"/>
  <c r="I19" i="5" s="1"/>
  <c r="N38" i="1"/>
  <c r="N54" i="1" s="1"/>
  <c r="J52" i="1"/>
  <c r="I38" i="1"/>
  <c r="I50" i="1" s="1"/>
  <c r="L50" i="1"/>
  <c r="P54" i="1"/>
  <c r="J50" i="1"/>
  <c r="K52" i="1"/>
  <c r="K53" i="1"/>
  <c r="K51" i="1"/>
  <c r="G38" i="1"/>
  <c r="G50" i="1" s="1"/>
  <c r="G52" i="1"/>
  <c r="G51" i="1"/>
  <c r="G53" i="1"/>
  <c r="M51" i="1"/>
  <c r="M52" i="1"/>
  <c r="M53" i="1"/>
  <c r="O52" i="1"/>
  <c r="O53" i="1"/>
  <c r="O51" i="1"/>
  <c r="I51" i="1"/>
  <c r="I52" i="1"/>
  <c r="I53" i="1"/>
  <c r="U26" i="5"/>
  <c r="J19" i="5"/>
  <c r="J29" i="5" s="1"/>
  <c r="Q29" i="5"/>
  <c r="M26" i="5"/>
  <c r="P26" i="5"/>
  <c r="P29" i="5"/>
  <c r="U29" i="5"/>
  <c r="S26" i="5"/>
  <c r="L26" i="5"/>
  <c r="T30" i="5"/>
  <c r="U31" i="5"/>
  <c r="J30" i="5"/>
  <c r="N30" i="5"/>
  <c r="R30" i="5"/>
  <c r="M31" i="5"/>
  <c r="Q31" i="5"/>
  <c r="L32" i="5"/>
  <c r="P32" i="5"/>
  <c r="I32" i="5"/>
  <c r="I30" i="5"/>
  <c r="S30" i="5"/>
  <c r="T31" i="5"/>
  <c r="U32" i="5"/>
  <c r="M30" i="5"/>
  <c r="Q30" i="5"/>
  <c r="L31" i="5"/>
  <c r="P31" i="5"/>
  <c r="K32" i="5"/>
  <c r="O32" i="5"/>
  <c r="U30" i="5"/>
  <c r="S32" i="5"/>
  <c r="K30" i="5"/>
  <c r="O30" i="5"/>
  <c r="J31" i="5"/>
  <c r="N31" i="5"/>
  <c r="R31" i="5"/>
  <c r="M32" i="5"/>
  <c r="Q32" i="5"/>
  <c r="S31" i="5"/>
  <c r="T32" i="5"/>
  <c r="L30" i="5"/>
  <c r="P30" i="5"/>
  <c r="K31" i="5"/>
  <c r="O31" i="5"/>
  <c r="J32" i="5"/>
  <c r="N32" i="5"/>
  <c r="R32" i="5"/>
  <c r="I31" i="5"/>
  <c r="J26" i="5"/>
  <c r="M50" i="1"/>
  <c r="H50" i="1"/>
  <c r="O38" i="1"/>
  <c r="K38" i="1"/>
  <c r="G65" i="1"/>
  <c r="G41" i="1"/>
  <c r="G44" i="1" s="1"/>
  <c r="H63" i="1"/>
  <c r="H71" i="1"/>
  <c r="I59" i="1"/>
  <c r="H64" i="1"/>
  <c r="H62" i="1" s="1"/>
  <c r="H69" i="1"/>
  <c r="N26" i="5" l="1"/>
  <c r="K29" i="5"/>
  <c r="R26" i="5"/>
  <c r="N50" i="1"/>
  <c r="G46" i="1"/>
  <c r="G55" i="1" s="1"/>
  <c r="G54" i="1"/>
  <c r="I54" i="1"/>
  <c r="I29" i="5"/>
  <c r="I26" i="5"/>
  <c r="H70" i="1"/>
  <c r="H68" i="1" s="1"/>
  <c r="K50" i="1"/>
  <c r="K54" i="1"/>
  <c r="O50" i="1"/>
  <c r="O54" i="1"/>
  <c r="H65" i="1"/>
  <c r="H41" i="1"/>
  <c r="H44" i="1" s="1"/>
  <c r="H46" i="1" s="1"/>
  <c r="G56" i="1"/>
  <c r="I63" i="1"/>
  <c r="I69" i="1"/>
  <c r="I71" i="1"/>
  <c r="I64" i="1"/>
  <c r="I62" i="1" s="1"/>
  <c r="J59" i="1"/>
  <c r="K59" i="1" s="1"/>
  <c r="G47" i="1" l="1"/>
  <c r="I70" i="1"/>
  <c r="I68" i="1" s="1"/>
  <c r="L59" i="1"/>
  <c r="L71" i="1" s="1"/>
  <c r="L63" i="1"/>
  <c r="I65" i="1"/>
  <c r="I41" i="1"/>
  <c r="I44" i="1" s="1"/>
  <c r="I46" i="1" s="1"/>
  <c r="H55" i="1"/>
  <c r="H47" i="1"/>
  <c r="H56" i="1"/>
  <c r="K64" i="1"/>
  <c r="K70" i="1"/>
  <c r="K71" i="1"/>
  <c r="K69" i="1"/>
  <c r="K68" i="1"/>
  <c r="K63" i="1"/>
  <c r="K62" i="1"/>
  <c r="J63" i="1"/>
  <c r="J62" i="1"/>
  <c r="J64" i="1"/>
  <c r="J70" i="1"/>
  <c r="J71" i="1"/>
  <c r="J69" i="1"/>
  <c r="J68" i="1"/>
  <c r="M59" i="1" l="1"/>
  <c r="N59" i="1" s="1"/>
  <c r="L62" i="1"/>
  <c r="L68" i="1"/>
  <c r="L70" i="1"/>
  <c r="L69" i="1"/>
  <c r="L64" i="1"/>
  <c r="L65" i="1" s="1"/>
  <c r="K65" i="1"/>
  <c r="K41" i="1"/>
  <c r="K44" i="1" s="1"/>
  <c r="K46" i="1" s="1"/>
  <c r="I47" i="1"/>
  <c r="I56" i="1"/>
  <c r="I55" i="1"/>
  <c r="L41" i="1"/>
  <c r="L44" i="1" s="1"/>
  <c r="L46" i="1" s="1"/>
  <c r="J41" i="1"/>
  <c r="J44" i="1" s="1"/>
  <c r="J46" i="1" s="1"/>
  <c r="J65" i="1"/>
  <c r="M63" i="1"/>
  <c r="M71" i="1"/>
  <c r="M69" i="1"/>
  <c r="M68" i="1"/>
  <c r="M70" i="1"/>
  <c r="N70" i="1" l="1"/>
  <c r="N64" i="1"/>
  <c r="N71" i="1"/>
  <c r="N63" i="1"/>
  <c r="N69" i="1"/>
  <c r="O59" i="1"/>
  <c r="O69" i="1" s="1"/>
  <c r="N62" i="1"/>
  <c r="N68" i="1"/>
  <c r="M64" i="1"/>
  <c r="M62" i="1"/>
  <c r="J47" i="1"/>
  <c r="J56" i="1"/>
  <c r="J55" i="1"/>
  <c r="M65" i="1"/>
  <c r="M41" i="1"/>
  <c r="M44" i="1" s="1"/>
  <c r="M46" i="1" s="1"/>
  <c r="K55" i="1"/>
  <c r="K47" i="1"/>
  <c r="K56" i="1"/>
  <c r="N41" i="1"/>
  <c r="N44" i="1" s="1"/>
  <c r="N46" i="1" s="1"/>
  <c r="O70" i="1"/>
  <c r="O63" i="1"/>
  <c r="O62" i="1"/>
  <c r="L56" i="1"/>
  <c r="L47" i="1"/>
  <c r="L55" i="1"/>
  <c r="N65" i="1" l="1"/>
  <c r="O71" i="1"/>
  <c r="O68" i="1"/>
  <c r="O64" i="1"/>
  <c r="P59" i="1"/>
  <c r="P71" i="1" s="1"/>
  <c r="M56" i="1"/>
  <c r="M55" i="1"/>
  <c r="M47" i="1"/>
  <c r="N56" i="1"/>
  <c r="N55" i="1"/>
  <c r="N47" i="1"/>
  <c r="O41" i="1"/>
  <c r="O44" i="1" s="1"/>
  <c r="O46" i="1" s="1"/>
  <c r="O65" i="1"/>
  <c r="P64" i="1" l="1"/>
  <c r="P63" i="1"/>
  <c r="P68" i="1"/>
  <c r="P62" i="1"/>
  <c r="P69" i="1"/>
  <c r="P70" i="1"/>
  <c r="O47" i="1"/>
  <c r="O56" i="1"/>
  <c r="O55" i="1"/>
  <c r="P41" i="1"/>
  <c r="P44" i="1" s="1"/>
  <c r="P46" i="1" s="1"/>
  <c r="P65" i="1"/>
  <c r="P55" i="1" l="1"/>
  <c r="P47" i="1"/>
  <c r="P56" i="1"/>
</calcChain>
</file>

<file path=xl/sharedStrings.xml><?xml version="1.0" encoding="utf-8"?>
<sst xmlns="http://schemas.openxmlformats.org/spreadsheetml/2006/main" count="201" uniqueCount="110">
  <si>
    <t>Andre driftskostnader</t>
  </si>
  <si>
    <t>Avskrivninger</t>
  </si>
  <si>
    <t>Lønnskostnader</t>
  </si>
  <si>
    <t>Andre inntekter</t>
  </si>
  <si>
    <t>Sum inntekter</t>
  </si>
  <si>
    <t>Driftsresultat</t>
  </si>
  <si>
    <t>Renteinntekter</t>
  </si>
  <si>
    <t>Sum driftsutgifter</t>
  </si>
  <si>
    <t>Sum finanskostnader</t>
  </si>
  <si>
    <t>Rentekostnader (lån)</t>
  </si>
  <si>
    <t>Lån:</t>
  </si>
  <si>
    <t>Nedbtealingstid:</t>
  </si>
  <si>
    <t xml:space="preserve">Rente: </t>
  </si>
  <si>
    <t>Årlig vekst</t>
  </si>
  <si>
    <t>Andre inntekter:</t>
  </si>
  <si>
    <t xml:space="preserve">Lønnskostnader: </t>
  </si>
  <si>
    <t>B2019</t>
  </si>
  <si>
    <t>B2020</t>
  </si>
  <si>
    <t>B2021</t>
  </si>
  <si>
    <t>B2022</t>
  </si>
  <si>
    <t>B2023</t>
  </si>
  <si>
    <t>B2024</t>
  </si>
  <si>
    <t>B2025</t>
  </si>
  <si>
    <t>B2026</t>
  </si>
  <si>
    <t>B2027</t>
  </si>
  <si>
    <t>B2028</t>
  </si>
  <si>
    <t>kr</t>
  </si>
  <si>
    <t>år</t>
  </si>
  <si>
    <t>pst.</t>
  </si>
  <si>
    <t>-</t>
  </si>
  <si>
    <t>Investering:</t>
  </si>
  <si>
    <t>Lån;</t>
  </si>
  <si>
    <t>Avdrag</t>
  </si>
  <si>
    <t xml:space="preserve">Renter </t>
  </si>
  <si>
    <t>Serielån;</t>
  </si>
  <si>
    <t>Hovedstol (UB)</t>
  </si>
  <si>
    <t>Annuitetslån;</t>
  </si>
  <si>
    <t>Annuitet:</t>
  </si>
  <si>
    <t>Sum renter og avdrag</t>
  </si>
  <si>
    <t>Salgsinntekter</t>
  </si>
  <si>
    <t>Avskrivninger ny investering</t>
  </si>
  <si>
    <t>Avskrivning ny investering:</t>
  </si>
  <si>
    <t>Justering av budsjett</t>
  </si>
  <si>
    <t>Ved å fyll inn tall i de åpne feltene nedenfor kan du overstyre de automatiske genererte budsjettallene i resultatbudsjettet</t>
  </si>
  <si>
    <t>Sum andre driftskostnader</t>
  </si>
  <si>
    <t>Her kan du legge inn egendefinerte driftskostnader (f.eks. leasing, husleie, vedlikehold, strøm etc.:</t>
  </si>
  <si>
    <t>Eks. Husleie</t>
  </si>
  <si>
    <t>etc.</t>
  </si>
  <si>
    <t>Eks. leasing</t>
  </si>
  <si>
    <t>Andre rentekostnader</t>
  </si>
  <si>
    <t>Resultat før skatt etter investering</t>
  </si>
  <si>
    <t>Resultat før skatt før investering</t>
  </si>
  <si>
    <t>Varekostnad</t>
  </si>
  <si>
    <t>Resultatgrad</t>
  </si>
  <si>
    <t>Serielån</t>
  </si>
  <si>
    <t>Annuitetslån</t>
  </si>
  <si>
    <t>Lånetype (serie/annuitet):</t>
  </si>
  <si>
    <t>Rentedekningsgrad</t>
  </si>
  <si>
    <t>Driftsmargin (EBIT)</t>
  </si>
  <si>
    <t>EBITDA</t>
  </si>
  <si>
    <t>Budsjettbeløp</t>
  </si>
  <si>
    <t>RESULTATBUDSJETT</t>
  </si>
  <si>
    <t>Opplysninger</t>
  </si>
  <si>
    <r>
      <t xml:space="preserve">Nøkkeltall </t>
    </r>
    <r>
      <rPr>
        <u/>
        <sz val="11"/>
        <color theme="0"/>
        <rFont val="Calibri"/>
        <family val="2"/>
        <scheme val="minor"/>
      </rPr>
      <t>(etter investering)</t>
    </r>
    <r>
      <rPr>
        <b/>
        <u/>
        <sz val="11"/>
        <color theme="0"/>
        <rFont val="Calibri"/>
        <family val="2"/>
        <scheme val="minor"/>
      </rPr>
      <t>:</t>
    </r>
  </si>
  <si>
    <r>
      <t xml:space="preserve">Resultatbudsjett - </t>
    </r>
    <r>
      <rPr>
        <b/>
        <sz val="16"/>
        <color theme="1" tint="0.249977111117893"/>
        <rFont val="Calibri"/>
        <family val="2"/>
        <scheme val="minor"/>
      </rPr>
      <t xml:space="preserve">med simulering av investering og låneopptak </t>
    </r>
  </si>
  <si>
    <t>Andre driftskostnader:</t>
  </si>
  <si>
    <t>Januar</t>
  </si>
  <si>
    <t>Februar</t>
  </si>
  <si>
    <t>Mars</t>
  </si>
  <si>
    <t>April</t>
  </si>
  <si>
    <t>Mai</t>
  </si>
  <si>
    <t>Juni</t>
  </si>
  <si>
    <t>Juli</t>
  </si>
  <si>
    <t>August</t>
  </si>
  <si>
    <t>September</t>
  </si>
  <si>
    <t>Oktober</t>
  </si>
  <si>
    <t>November</t>
  </si>
  <si>
    <t>Desember</t>
  </si>
  <si>
    <t>SUM</t>
  </si>
  <si>
    <t>Fordelingsnøkkel</t>
  </si>
  <si>
    <t>FORDELINGSNØKKEL</t>
  </si>
  <si>
    <t>Her kan du lage fordelingsnøkler (prosentvis fordeling) til bruk i månedlig budsjett</t>
  </si>
  <si>
    <t>januar</t>
  </si>
  <si>
    <t>februar</t>
  </si>
  <si>
    <t>mars</t>
  </si>
  <si>
    <t>april</t>
  </si>
  <si>
    <t>mai</t>
  </si>
  <si>
    <t>juni</t>
  </si>
  <si>
    <t>juli</t>
  </si>
  <si>
    <t>august</t>
  </si>
  <si>
    <t>september</t>
  </si>
  <si>
    <t>oktober</t>
  </si>
  <si>
    <t>november</t>
  </si>
  <si>
    <t>desember</t>
  </si>
  <si>
    <t>Flat fordeling</t>
  </si>
  <si>
    <t>Lønn</t>
  </si>
  <si>
    <t xml:space="preserve">Resultat </t>
  </si>
  <si>
    <t>Varekostnad i prosent av omsetning</t>
  </si>
  <si>
    <t>Lønn i prosent av omsetning</t>
  </si>
  <si>
    <t>Andre kostnader i prosent av omsetning</t>
  </si>
  <si>
    <t xml:space="preserve">Resultatbudsjett månedlig </t>
  </si>
  <si>
    <t>Varekostnad i % av omsetning</t>
  </si>
  <si>
    <t>Lønn i % av omsetning</t>
  </si>
  <si>
    <t>Andre driftskostnader i % av omsetning</t>
  </si>
  <si>
    <t>Nøkkeltall:</t>
  </si>
  <si>
    <t>B2029</t>
  </si>
  <si>
    <t xml:space="preserve">  Kontakt: </t>
  </si>
  <si>
    <t>Hagland Finans AS</t>
  </si>
  <si>
    <t>52 70 12 00</t>
  </si>
  <si>
    <t>finans@hagland.com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</si>
</sst>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 %"/>
    <numFmt numFmtId="167" formatCode="_ * #,##0.0_ ;_ * \-#,##0.0_ ;_ * &quot;-&quot;??_ ;_ @_ "/>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u/>
      <sz val="11"/>
      <color theme="1"/>
      <name val="Calibri"/>
      <family val="2"/>
      <scheme val="minor"/>
    </font>
    <font>
      <sz val="9"/>
      <color theme="1"/>
      <name val="Calibri"/>
      <family val="2"/>
      <scheme val="minor"/>
    </font>
    <font>
      <b/>
      <sz val="20"/>
      <color theme="1" tint="0.249977111117893"/>
      <name val="Calibri"/>
      <family val="2"/>
      <scheme val="minor"/>
    </font>
    <font>
      <b/>
      <sz val="11"/>
      <color theme="0"/>
      <name val="Calibri"/>
      <family val="2"/>
      <scheme val="minor"/>
    </font>
    <font>
      <i/>
      <sz val="11"/>
      <color theme="2"/>
      <name val="Calibri"/>
      <family val="2"/>
      <scheme val="minor"/>
    </font>
    <font>
      <sz val="11"/>
      <color theme="2"/>
      <name val="Calibri"/>
      <family val="2"/>
      <scheme val="minor"/>
    </font>
    <font>
      <b/>
      <u/>
      <sz val="11"/>
      <color theme="0"/>
      <name val="Calibri"/>
      <family val="2"/>
      <scheme val="minor"/>
    </font>
    <font>
      <u/>
      <sz val="11"/>
      <color theme="0"/>
      <name val="Calibri"/>
      <family val="2"/>
      <scheme val="minor"/>
    </font>
    <font>
      <sz val="11"/>
      <color theme="0" tint="-0.14999847407452621"/>
      <name val="Calibri"/>
      <family val="2"/>
      <scheme val="minor"/>
    </font>
    <font>
      <b/>
      <sz val="16"/>
      <color theme="1" tint="0.249977111117893"/>
      <name val="Calibri"/>
      <family val="2"/>
      <scheme val="minor"/>
    </font>
    <font>
      <sz val="11"/>
      <color rgb="FFFF0000"/>
      <name val="Calibri"/>
      <family val="2"/>
      <scheme val="minor"/>
    </font>
    <font>
      <u/>
      <sz val="11"/>
      <color theme="10"/>
      <name val="Calibri"/>
      <family val="2"/>
      <scheme val="minor"/>
    </font>
    <font>
      <sz val="8"/>
      <name val="Calibri"/>
      <family val="2"/>
      <scheme val="minor"/>
    </font>
  </fonts>
  <fills count="8">
    <fill>
      <patternFill patternType="none"/>
    </fill>
    <fill>
      <patternFill patternType="gray125"/>
    </fill>
    <fill>
      <patternFill patternType="solid">
        <fgColor theme="1" tint="0.89999084444715716"/>
        <bgColor indexed="64"/>
      </patternFill>
    </fill>
    <fill>
      <patternFill patternType="solid">
        <fgColor theme="0"/>
        <bgColor indexed="64"/>
      </patternFill>
    </fill>
    <fill>
      <patternFill patternType="solid">
        <fgColor theme="1" tint="0.749992370372631"/>
        <bgColor indexed="64"/>
      </patternFill>
    </fill>
    <fill>
      <patternFill patternType="solid">
        <fgColor theme="1" tint="0.499984740745262"/>
        <bgColor indexed="64"/>
      </patternFill>
    </fill>
    <fill>
      <patternFill patternType="solid">
        <fgColor theme="2" tint="0.79998168889431442"/>
        <bgColor indexed="64"/>
      </patternFill>
    </fill>
    <fill>
      <patternFill patternType="solid">
        <fgColor theme="0" tint="-4.9989318521683403E-2"/>
        <bgColor indexed="64"/>
      </patternFill>
    </fill>
  </fills>
  <borders count="19">
    <border>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double">
        <color indexed="64"/>
      </left>
      <right/>
      <top/>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thin">
        <color theme="2"/>
      </left>
      <right style="thin">
        <color theme="2"/>
      </right>
      <top style="thin">
        <color theme="2"/>
      </top>
      <bottom style="thin">
        <color theme="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cellStyleXfs>
  <cellXfs count="89">
    <xf numFmtId="0" fontId="0" fillId="0" borderId="0" xfId="0"/>
    <xf numFmtId="3" fontId="0" fillId="0" borderId="0" xfId="0" applyNumberFormat="1"/>
    <xf numFmtId="165" fontId="0" fillId="0" borderId="0" xfId="0" applyNumberFormat="1"/>
    <xf numFmtId="0" fontId="1" fillId="0" borderId="0" xfId="0" applyFont="1"/>
    <xf numFmtId="165" fontId="1" fillId="0" borderId="0" xfId="0" applyNumberFormat="1" applyFont="1"/>
    <xf numFmtId="0" fontId="1" fillId="2" borderId="0" xfId="0" applyFont="1" applyFill="1"/>
    <xf numFmtId="165" fontId="1" fillId="2" borderId="0" xfId="0" applyNumberFormat="1" applyFont="1" applyFill="1"/>
    <xf numFmtId="0" fontId="0" fillId="2" borderId="0" xfId="0" applyFill="1"/>
    <xf numFmtId="0" fontId="0" fillId="2" borderId="1" xfId="0" applyFill="1" applyBorder="1"/>
    <xf numFmtId="0" fontId="1" fillId="2" borderId="1" xfId="0" applyFont="1" applyFill="1" applyBorder="1"/>
    <xf numFmtId="165" fontId="0" fillId="2" borderId="0" xfId="0" applyNumberFormat="1" applyFill="1"/>
    <xf numFmtId="165" fontId="0" fillId="2" borderId="1" xfId="0" applyNumberFormat="1" applyFill="1" applyBorder="1"/>
    <xf numFmtId="3" fontId="0" fillId="2" borderId="0" xfId="0" applyNumberFormat="1" applyFill="1"/>
    <xf numFmtId="0" fontId="0" fillId="5" borderId="0" xfId="0" applyFill="1"/>
    <xf numFmtId="0" fontId="3" fillId="5" borderId="0" xfId="0" applyFont="1" applyFill="1"/>
    <xf numFmtId="0" fontId="3" fillId="5" borderId="0" xfId="0" applyFont="1" applyFill="1" applyAlignment="1">
      <alignment horizontal="center"/>
    </xf>
    <xf numFmtId="165" fontId="0" fillId="0" borderId="0" xfId="1" applyNumberFormat="1" applyFont="1"/>
    <xf numFmtId="3" fontId="0" fillId="0" borderId="0" xfId="0" applyNumberFormat="1" applyAlignment="1">
      <alignment horizontal="right"/>
    </xf>
    <xf numFmtId="38" fontId="1" fillId="0" borderId="0" xfId="0" applyNumberFormat="1" applyFont="1"/>
    <xf numFmtId="165" fontId="0" fillId="0" borderId="0" xfId="0" applyNumberFormat="1" applyBorder="1"/>
    <xf numFmtId="3" fontId="0" fillId="2" borderId="0" xfId="0" applyNumberFormat="1" applyFill="1" applyBorder="1"/>
    <xf numFmtId="0" fontId="0" fillId="0" borderId="3" xfId="0" applyBorder="1"/>
    <xf numFmtId="0" fontId="6" fillId="0" borderId="3" xfId="0" applyFont="1" applyBorder="1"/>
    <xf numFmtId="0" fontId="0" fillId="0" borderId="4" xfId="0" applyBorder="1"/>
    <xf numFmtId="3" fontId="0" fillId="2" borderId="4" xfId="0" applyNumberFormat="1" applyFill="1" applyBorder="1"/>
    <xf numFmtId="165" fontId="0" fillId="0" borderId="0" xfId="1" applyNumberFormat="1" applyFont="1" applyBorder="1"/>
    <xf numFmtId="0" fontId="0" fillId="0" borderId="0" xfId="0" applyBorder="1"/>
    <xf numFmtId="3" fontId="0" fillId="0" borderId="0" xfId="0" applyNumberFormat="1" applyBorder="1"/>
    <xf numFmtId="166" fontId="0" fillId="0" borderId="7" xfId="0" applyNumberFormat="1" applyFill="1" applyBorder="1"/>
    <xf numFmtId="165" fontId="0" fillId="0" borderId="7" xfId="0" applyNumberFormat="1" applyBorder="1"/>
    <xf numFmtId="165" fontId="0" fillId="3" borderId="7" xfId="1" applyNumberFormat="1" applyFont="1" applyFill="1" applyBorder="1"/>
    <xf numFmtId="10" fontId="0" fillId="3" borderId="7" xfId="2" applyNumberFormat="1" applyFont="1" applyFill="1" applyBorder="1"/>
    <xf numFmtId="0" fontId="3" fillId="5" borderId="0" xfId="0" applyFont="1" applyFill="1" applyBorder="1" applyAlignment="1">
      <alignment horizontal="center"/>
    </xf>
    <xf numFmtId="165" fontId="0" fillId="0" borderId="7" xfId="1" applyNumberFormat="1" applyFont="1" applyBorder="1"/>
    <xf numFmtId="0" fontId="8" fillId="0" borderId="0" xfId="0" applyFont="1"/>
    <xf numFmtId="0" fontId="6" fillId="0" borderId="3" xfId="0" applyFont="1" applyBorder="1" applyAlignment="1">
      <alignment horizontal="left" vertical="center"/>
    </xf>
    <xf numFmtId="0" fontId="0" fillId="6" borderId="0" xfId="0" applyFill="1"/>
    <xf numFmtId="166" fontId="0" fillId="6" borderId="0" xfId="2" applyNumberFormat="1" applyFont="1" applyFill="1"/>
    <xf numFmtId="165" fontId="9" fillId="0" borderId="0" xfId="0" applyNumberFormat="1" applyFont="1"/>
    <xf numFmtId="0" fontId="1" fillId="4" borderId="2" xfId="0" applyFont="1" applyFill="1" applyBorder="1"/>
    <xf numFmtId="0" fontId="0" fillId="4" borderId="2" xfId="0" applyFill="1" applyBorder="1"/>
    <xf numFmtId="165" fontId="1" fillId="4" borderId="2" xfId="0" applyNumberFormat="1" applyFont="1" applyFill="1" applyBorder="1"/>
    <xf numFmtId="0" fontId="0" fillId="2" borderId="1" xfId="0" applyFont="1" applyFill="1" applyBorder="1"/>
    <xf numFmtId="167" fontId="0" fillId="6" borderId="0" xfId="0" applyNumberFormat="1" applyFill="1"/>
    <xf numFmtId="0" fontId="7" fillId="5" borderId="0" xfId="0" applyFont="1" applyFill="1" applyAlignment="1">
      <alignment horizontal="center"/>
    </xf>
    <xf numFmtId="0" fontId="7" fillId="5" borderId="0" xfId="0" applyFont="1" applyFill="1"/>
    <xf numFmtId="0" fontId="10" fillId="5" borderId="0" xfId="0" applyFont="1" applyFill="1"/>
    <xf numFmtId="0" fontId="0" fillId="3" borderId="7" xfId="2" applyNumberFormat="1" applyFont="1" applyFill="1" applyBorder="1" applyAlignment="1">
      <alignment horizontal="right"/>
    </xf>
    <xf numFmtId="165" fontId="0" fillId="0" borderId="3" xfId="0" applyNumberFormat="1" applyBorder="1"/>
    <xf numFmtId="0" fontId="12" fillId="0" borderId="0" xfId="0" applyFont="1"/>
    <xf numFmtId="3" fontId="0" fillId="0" borderId="4" xfId="1" applyNumberFormat="1" applyFont="1" applyBorder="1"/>
    <xf numFmtId="3" fontId="0" fillId="0" borderId="0" xfId="1" applyNumberFormat="1" applyFont="1"/>
    <xf numFmtId="3" fontId="1" fillId="2" borderId="4" xfId="0" applyNumberFormat="1" applyFont="1" applyFill="1" applyBorder="1"/>
    <xf numFmtId="3" fontId="1" fillId="2" borderId="0" xfId="0" applyNumberFormat="1" applyFont="1" applyFill="1"/>
    <xf numFmtId="3" fontId="1" fillId="0" borderId="4" xfId="0" applyNumberFormat="1" applyFont="1" applyFill="1" applyBorder="1"/>
    <xf numFmtId="3" fontId="1" fillId="2" borderId="5" xfId="0" applyNumberFormat="1" applyFont="1" applyFill="1" applyBorder="1"/>
    <xf numFmtId="3" fontId="1" fillId="2" borderId="1" xfId="0" applyNumberFormat="1" applyFont="1" applyFill="1" applyBorder="1"/>
    <xf numFmtId="3" fontId="0" fillId="0" borderId="4" xfId="0" applyNumberFormat="1" applyBorder="1"/>
    <xf numFmtId="3" fontId="1" fillId="4" borderId="6" xfId="0" applyNumberFormat="1" applyFont="1" applyFill="1" applyBorder="1"/>
    <xf numFmtId="3" fontId="1" fillId="4" borderId="2" xfId="0" applyNumberFormat="1" applyFont="1" applyFill="1" applyBorder="1"/>
    <xf numFmtId="3" fontId="0" fillId="2" borderId="5" xfId="0" applyNumberFormat="1" applyFont="1" applyFill="1" applyBorder="1"/>
    <xf numFmtId="3" fontId="0" fillId="2" borderId="1" xfId="0" applyNumberFormat="1" applyFont="1" applyFill="1" applyBorder="1"/>
    <xf numFmtId="0" fontId="0" fillId="2" borderId="8" xfId="0" applyFill="1" applyBorder="1"/>
    <xf numFmtId="0" fontId="0" fillId="2" borderId="10" xfId="0" applyFill="1" applyBorder="1"/>
    <xf numFmtId="0" fontId="5" fillId="2" borderId="10" xfId="0" applyFont="1" applyFill="1" applyBorder="1"/>
    <xf numFmtId="0" fontId="0" fillId="2" borderId="9" xfId="0" applyFill="1" applyBorder="1"/>
    <xf numFmtId="0" fontId="1" fillId="2" borderId="11" xfId="0" applyFont="1" applyFill="1" applyBorder="1"/>
    <xf numFmtId="0" fontId="4" fillId="2" borderId="11" xfId="0" applyFont="1" applyFill="1" applyBorder="1"/>
    <xf numFmtId="0" fontId="0" fillId="2" borderId="11" xfId="0" applyFill="1" applyBorder="1"/>
    <xf numFmtId="0" fontId="0" fillId="2" borderId="11" xfId="0" applyFont="1" applyFill="1" applyBorder="1"/>
    <xf numFmtId="0" fontId="0" fillId="2" borderId="12" xfId="0" applyFill="1" applyBorder="1"/>
    <xf numFmtId="0" fontId="7" fillId="5" borderId="13" xfId="0" applyFont="1" applyFill="1" applyBorder="1"/>
    <xf numFmtId="0" fontId="0" fillId="5" borderId="14" xfId="0" applyFill="1" applyBorder="1"/>
    <xf numFmtId="0" fontId="0" fillId="5" borderId="15" xfId="0" applyFill="1" applyBorder="1"/>
    <xf numFmtId="0" fontId="7" fillId="5" borderId="4" xfId="0" applyFont="1" applyFill="1" applyBorder="1" applyAlignment="1">
      <alignment horizontal="right"/>
    </xf>
    <xf numFmtId="0" fontId="7" fillId="5" borderId="0" xfId="0" applyFont="1" applyFill="1" applyAlignment="1">
      <alignment horizontal="right"/>
    </xf>
    <xf numFmtId="10" fontId="0" fillId="0" borderId="7" xfId="2" applyNumberFormat="1" applyFont="1" applyBorder="1"/>
    <xf numFmtId="0" fontId="1" fillId="4" borderId="1" xfId="0" applyFont="1" applyFill="1" applyBorder="1"/>
    <xf numFmtId="0" fontId="0" fillId="4" borderId="1" xfId="0" applyFill="1" applyBorder="1"/>
    <xf numFmtId="165" fontId="1" fillId="4" borderId="1" xfId="0" applyNumberFormat="1" applyFont="1" applyFill="1" applyBorder="1"/>
    <xf numFmtId="3" fontId="1" fillId="4" borderId="5" xfId="0" applyNumberFormat="1" applyFont="1" applyFill="1" applyBorder="1"/>
    <xf numFmtId="3" fontId="1" fillId="4" borderId="1" xfId="0" applyNumberFormat="1" applyFont="1" applyFill="1" applyBorder="1"/>
    <xf numFmtId="0" fontId="14" fillId="0" borderId="0" xfId="0" applyFont="1"/>
    <xf numFmtId="0" fontId="0" fillId="7" borderId="0" xfId="0" applyFill="1" applyBorder="1"/>
    <xf numFmtId="0" fontId="0" fillId="7" borderId="16" xfId="0" applyFill="1" applyBorder="1"/>
    <xf numFmtId="0" fontId="0" fillId="7" borderId="17" xfId="0" applyFill="1" applyBorder="1"/>
    <xf numFmtId="0" fontId="15" fillId="7" borderId="17" xfId="3" applyFill="1" applyBorder="1" applyAlignment="1">
      <alignment vertical="top"/>
    </xf>
    <xf numFmtId="0" fontId="0" fillId="7" borderId="18" xfId="0" applyFill="1" applyBorder="1"/>
    <xf numFmtId="0" fontId="1" fillId="7" borderId="0" xfId="0" applyFont="1" applyFill="1" applyBorder="1"/>
  </cellXfs>
  <cellStyles count="4">
    <cellStyle name="Hyperkobling" xfId="3" builtinId="8"/>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Resultat før og etter investering (før skatt)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'Resultatbudsjett år'!$B$46</c:f>
              <c:strCache>
                <c:ptCount val="1"/>
                <c:pt idx="0">
                  <c:v>Resultat før skatt etter investering</c:v>
                </c:pt>
              </c:strCache>
            </c:strRef>
          </c:tx>
          <c:spPr>
            <a:solidFill>
              <a:schemeClr val="tx1">
                <a:lumMod val="50000"/>
                <a:lumOff val="50000"/>
              </a:schemeClr>
            </a:solidFill>
            <a:ln>
              <a:noFill/>
            </a:ln>
            <a:effectLst/>
          </c:spPr>
          <c:invertIfNegative val="0"/>
          <c:cat>
            <c:strRef>
              <c:f>'Resultatbudsjett år'!$G$23:$P$23</c:f>
              <c:strCache>
                <c:ptCount val="10"/>
                <c:pt idx="0">
                  <c:v>B2020</c:v>
                </c:pt>
                <c:pt idx="1">
                  <c:v>B2021</c:v>
                </c:pt>
                <c:pt idx="2">
                  <c:v>B2022</c:v>
                </c:pt>
                <c:pt idx="3">
                  <c:v>B2023</c:v>
                </c:pt>
                <c:pt idx="4">
                  <c:v>B2024</c:v>
                </c:pt>
                <c:pt idx="5">
                  <c:v>B2025</c:v>
                </c:pt>
                <c:pt idx="6">
                  <c:v>B2026</c:v>
                </c:pt>
                <c:pt idx="7">
                  <c:v>B2027</c:v>
                </c:pt>
                <c:pt idx="8">
                  <c:v>B2028</c:v>
                </c:pt>
                <c:pt idx="9">
                  <c:v>B2029</c:v>
                </c:pt>
              </c:strCache>
            </c:strRef>
          </c:cat>
          <c:val>
            <c:numRef>
              <c:f>'Resultatbudsjett år'!$G$46:$P$46</c:f>
              <c:numCache>
                <c:formatCode>#,##0</c:formatCode>
                <c:ptCount val="10"/>
                <c:pt idx="0">
                  <c:v>180000</c:v>
                </c:pt>
                <c:pt idx="1">
                  <c:v>207000</c:v>
                </c:pt>
                <c:pt idx="2">
                  <c:v>233000</c:v>
                </c:pt>
                <c:pt idx="3">
                  <c:v>260000</c:v>
                </c:pt>
                <c:pt idx="4">
                  <c:v>260000</c:v>
                </c:pt>
                <c:pt idx="5">
                  <c:v>260000</c:v>
                </c:pt>
                <c:pt idx="6">
                  <c:v>260000</c:v>
                </c:pt>
                <c:pt idx="7">
                  <c:v>260000</c:v>
                </c:pt>
                <c:pt idx="8">
                  <c:v>260000</c:v>
                </c:pt>
                <c:pt idx="9">
                  <c:v>260000</c:v>
                </c:pt>
              </c:numCache>
            </c:numRef>
          </c:val>
          <c:extLst>
            <c:ext xmlns:c16="http://schemas.microsoft.com/office/drawing/2014/chart" uri="{C3380CC4-5D6E-409C-BE32-E72D297353CC}">
              <c16:uniqueId val="{00000000-1BC6-4EE9-9CA5-47D18A091205}"/>
            </c:ext>
          </c:extLst>
        </c:ser>
        <c:ser>
          <c:idx val="1"/>
          <c:order val="1"/>
          <c:tx>
            <c:strRef>
              <c:f>'Resultatbudsjett år'!$B$47</c:f>
              <c:strCache>
                <c:ptCount val="1"/>
                <c:pt idx="0">
                  <c:v>Resultat før skatt før investering</c:v>
                </c:pt>
              </c:strCache>
            </c:strRef>
          </c:tx>
          <c:spPr>
            <a:solidFill>
              <a:schemeClr val="tx1">
                <a:lumMod val="25000"/>
                <a:lumOff val="75000"/>
              </a:schemeClr>
            </a:solidFill>
            <a:ln>
              <a:noFill/>
            </a:ln>
            <a:effectLst/>
          </c:spPr>
          <c:invertIfNegative val="0"/>
          <c:cat>
            <c:strRef>
              <c:f>'Resultatbudsjett år'!$G$23:$P$23</c:f>
              <c:strCache>
                <c:ptCount val="10"/>
                <c:pt idx="0">
                  <c:v>B2020</c:v>
                </c:pt>
                <c:pt idx="1">
                  <c:v>B2021</c:v>
                </c:pt>
                <c:pt idx="2">
                  <c:v>B2022</c:v>
                </c:pt>
                <c:pt idx="3">
                  <c:v>B2023</c:v>
                </c:pt>
                <c:pt idx="4">
                  <c:v>B2024</c:v>
                </c:pt>
                <c:pt idx="5">
                  <c:v>B2025</c:v>
                </c:pt>
                <c:pt idx="6">
                  <c:v>B2026</c:v>
                </c:pt>
                <c:pt idx="7">
                  <c:v>B2027</c:v>
                </c:pt>
                <c:pt idx="8">
                  <c:v>B2028</c:v>
                </c:pt>
                <c:pt idx="9">
                  <c:v>B2029</c:v>
                </c:pt>
              </c:strCache>
            </c:strRef>
          </c:cat>
          <c:val>
            <c:numRef>
              <c:f>'Resultatbudsjett år'!$G$47:$P$47</c:f>
              <c:numCache>
                <c:formatCode>#,##0</c:formatCode>
                <c:ptCount val="10"/>
                <c:pt idx="0">
                  <c:v>385000</c:v>
                </c:pt>
                <c:pt idx="1">
                  <c:v>385000</c:v>
                </c:pt>
                <c:pt idx="2">
                  <c:v>385000</c:v>
                </c:pt>
                <c:pt idx="3">
                  <c:v>385000</c:v>
                </c:pt>
                <c:pt idx="4">
                  <c:v>385000</c:v>
                </c:pt>
                <c:pt idx="5">
                  <c:v>385000</c:v>
                </c:pt>
                <c:pt idx="6">
                  <c:v>385000</c:v>
                </c:pt>
                <c:pt idx="7">
                  <c:v>385000</c:v>
                </c:pt>
                <c:pt idx="8">
                  <c:v>385000</c:v>
                </c:pt>
                <c:pt idx="9">
                  <c:v>385000</c:v>
                </c:pt>
              </c:numCache>
            </c:numRef>
          </c:val>
          <c:extLst>
            <c:ext xmlns:c16="http://schemas.microsoft.com/office/drawing/2014/chart" uri="{C3380CC4-5D6E-409C-BE32-E72D297353CC}">
              <c16:uniqueId val="{00000002-1BC6-4EE9-9CA5-47D18A091205}"/>
            </c:ext>
          </c:extLst>
        </c:ser>
        <c:dLbls>
          <c:showLegendKey val="0"/>
          <c:showVal val="0"/>
          <c:showCatName val="0"/>
          <c:showSerName val="0"/>
          <c:showPercent val="0"/>
          <c:showBubbleSize val="0"/>
        </c:dLbls>
        <c:gapWidth val="219"/>
        <c:overlap val="-27"/>
        <c:axId val="585899112"/>
        <c:axId val="727241160"/>
      </c:barChart>
      <c:catAx>
        <c:axId val="585899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27241160"/>
        <c:crosses val="autoZero"/>
        <c:auto val="1"/>
        <c:lblAlgn val="ctr"/>
        <c:lblOffset val="100"/>
        <c:noMultiLvlLbl val="0"/>
      </c:catAx>
      <c:valAx>
        <c:axId val="727241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85899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haglandfinans.no/" TargetMode="External"/><Relationship Id="rId1" Type="http://schemas.openxmlformats.org/officeDocument/2006/relationships/hyperlink" Target="#'Resultatbudsjett &#229;r'!A1"/><Relationship Id="rId4" Type="http://schemas.openxmlformats.org/officeDocument/2006/relationships/hyperlink" Target="#'Resultatbudsjett m&#229;ned'!A1"/></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haglandfinans.no/" TargetMode="External"/><Relationship Id="rId1" Type="http://schemas.openxmlformats.org/officeDocument/2006/relationships/chart" Target="../charts/chart1.xml"/><Relationship Id="rId6" Type="http://schemas.openxmlformats.org/officeDocument/2006/relationships/hyperlink" Target="#Forside!A1"/><Relationship Id="rId5" Type="http://schemas.openxmlformats.org/officeDocument/2006/relationships/hyperlink" Target="#'Forklaring n&#248;kkeltall'!A1"/><Relationship Id="rId4" Type="http://schemas.openxmlformats.org/officeDocument/2006/relationships/hyperlink" Target="#'Justering &#229;r'!A1"/></Relationships>
</file>

<file path=xl/drawings/_rels/drawing3.xml.rels><?xml version="1.0" encoding="UTF-8" standalone="yes"?>
<Relationships xmlns="http://schemas.openxmlformats.org/package/2006/relationships"><Relationship Id="rId1" Type="http://schemas.openxmlformats.org/officeDocument/2006/relationships/hyperlink" Target="#'Resultatbudsjett &#229;r'!A1"/></Relationships>
</file>

<file path=xl/drawings/_rels/drawing4.xml.rels><?xml version="1.0" encoding="UTF-8" standalone="yes"?>
<Relationships xmlns="http://schemas.openxmlformats.org/package/2006/relationships"><Relationship Id="rId3" Type="http://schemas.openxmlformats.org/officeDocument/2006/relationships/hyperlink" Target="#'Justering m&#229;ned'!A1"/><Relationship Id="rId2" Type="http://schemas.openxmlformats.org/officeDocument/2006/relationships/image" Target="../media/image1.jpeg"/><Relationship Id="rId1" Type="http://schemas.openxmlformats.org/officeDocument/2006/relationships/hyperlink" Target="https://haglandfinans.no/" TargetMode="External"/><Relationship Id="rId5" Type="http://schemas.openxmlformats.org/officeDocument/2006/relationships/hyperlink" Target="#Fordelingsn&#248;kkel!A1"/><Relationship Id="rId4" Type="http://schemas.openxmlformats.org/officeDocument/2006/relationships/hyperlink" Target="#Forside!A1"/></Relationships>
</file>

<file path=xl/drawings/_rels/drawing5.xml.rels><?xml version="1.0" encoding="UTF-8" standalone="yes"?>
<Relationships xmlns="http://schemas.openxmlformats.org/package/2006/relationships"><Relationship Id="rId1" Type="http://schemas.openxmlformats.org/officeDocument/2006/relationships/hyperlink" Target="#'Resultatbudsjett m&#229;ned'!A1"/></Relationships>
</file>

<file path=xl/drawings/_rels/drawing6.xml.rels><?xml version="1.0" encoding="UTF-8" standalone="yes"?>
<Relationships xmlns="http://schemas.openxmlformats.org/package/2006/relationships"><Relationship Id="rId1" Type="http://schemas.openxmlformats.org/officeDocument/2006/relationships/hyperlink" Target="#'Resultatbudsjett m&#229;ned'!A1"/></Relationships>
</file>

<file path=xl/drawings/_rels/drawing7.xml.rels><?xml version="1.0" encoding="UTF-8" standalone="yes"?>
<Relationships xmlns="http://schemas.openxmlformats.org/package/2006/relationships"><Relationship Id="rId1" Type="http://schemas.openxmlformats.org/officeDocument/2006/relationships/hyperlink" Target="#'Resultatbudsjett &#229;r'!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733425</xdr:colOff>
      <xdr:row>10</xdr:row>
      <xdr:rowOff>38100</xdr:rowOff>
    </xdr:from>
    <xdr:to>
      <xdr:col>5</xdr:col>
      <xdr:colOff>1485900</xdr:colOff>
      <xdr:row>15</xdr:row>
      <xdr:rowOff>0</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AED03B6C-2641-4C76-B7A8-0DE7C7C9AE78}"/>
            </a:ext>
          </a:extLst>
        </xdr:cNvPr>
        <xdr:cNvSpPr/>
      </xdr:nvSpPr>
      <xdr:spPr>
        <a:xfrm>
          <a:off x="1495425" y="1943100"/>
          <a:ext cx="3800475" cy="9144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a:t>Årlig resultatbudsjett med investeringsanalyse </a:t>
          </a:r>
        </a:p>
      </xdr:txBody>
    </xdr:sp>
    <xdr:clientData/>
  </xdr:twoCellAnchor>
  <xdr:twoCellAnchor editAs="oneCell">
    <xdr:from>
      <xdr:col>1</xdr:col>
      <xdr:colOff>352425</xdr:colOff>
      <xdr:row>1</xdr:row>
      <xdr:rowOff>57150</xdr:rowOff>
    </xdr:from>
    <xdr:to>
      <xdr:col>6</xdr:col>
      <xdr:colOff>63437</xdr:colOff>
      <xdr:row>7</xdr:row>
      <xdr:rowOff>38100</xdr:rowOff>
    </xdr:to>
    <xdr:pic>
      <xdr:nvPicPr>
        <xdr:cNvPr id="5" name="Bilde 4">
          <a:hlinkClick xmlns:r="http://schemas.openxmlformats.org/officeDocument/2006/relationships" r:id="rId2"/>
          <a:extLst>
            <a:ext uri="{FF2B5EF4-FFF2-40B4-BE49-F238E27FC236}">
              <a16:creationId xmlns:a16="http://schemas.microsoft.com/office/drawing/2014/main" id="{533710DB-B523-4C90-B094-FD1507A5DA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4425" y="247650"/>
          <a:ext cx="4349687" cy="1123950"/>
        </a:xfrm>
        <a:prstGeom prst="rect">
          <a:avLst/>
        </a:prstGeom>
      </xdr:spPr>
    </xdr:pic>
    <xdr:clientData/>
  </xdr:twoCellAnchor>
  <xdr:twoCellAnchor>
    <xdr:from>
      <xdr:col>1</xdr:col>
      <xdr:colOff>733426</xdr:colOff>
      <xdr:row>16</xdr:row>
      <xdr:rowOff>180975</xdr:rowOff>
    </xdr:from>
    <xdr:to>
      <xdr:col>5</xdr:col>
      <xdr:colOff>1552576</xdr:colOff>
      <xdr:row>21</xdr:row>
      <xdr:rowOff>142875</xdr:rowOff>
    </xdr:to>
    <xdr:sp macro="" textlink="">
      <xdr:nvSpPr>
        <xdr:cNvPr id="6" name="Rektangel: avrundede hjørner 5">
          <a:hlinkClick xmlns:r="http://schemas.openxmlformats.org/officeDocument/2006/relationships" r:id="rId4"/>
          <a:extLst>
            <a:ext uri="{FF2B5EF4-FFF2-40B4-BE49-F238E27FC236}">
              <a16:creationId xmlns:a16="http://schemas.microsoft.com/office/drawing/2014/main" id="{80B89A07-1002-4210-B3CD-7928B5B4B7E1}"/>
            </a:ext>
          </a:extLst>
        </xdr:cNvPr>
        <xdr:cNvSpPr/>
      </xdr:nvSpPr>
      <xdr:spPr>
        <a:xfrm>
          <a:off x="1495426" y="3228975"/>
          <a:ext cx="3867150" cy="9144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a:t>Månedlig resultatbudsjett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19049</xdr:colOff>
      <xdr:row>3</xdr:row>
      <xdr:rowOff>9525</xdr:rowOff>
    </xdr:from>
    <xdr:to>
      <xdr:col>15</xdr:col>
      <xdr:colOff>1038224</xdr:colOff>
      <xdr:row>20</xdr:row>
      <xdr:rowOff>19050</xdr:rowOff>
    </xdr:to>
    <xdr:graphicFrame macro="">
      <xdr:nvGraphicFramePr>
        <xdr:cNvPr id="2" name="Diagram 1">
          <a:extLst>
            <a:ext uri="{FF2B5EF4-FFF2-40B4-BE49-F238E27FC236}">
              <a16:creationId xmlns:a16="http://schemas.microsoft.com/office/drawing/2014/main" id="{090C8294-0921-4CA0-AA28-25BA66184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466725</xdr:colOff>
      <xdr:row>0</xdr:row>
      <xdr:rowOff>76201</xdr:rowOff>
    </xdr:from>
    <xdr:to>
      <xdr:col>15</xdr:col>
      <xdr:colOff>1000124</xdr:colOff>
      <xdr:row>1</xdr:row>
      <xdr:rowOff>565003</xdr:rowOff>
    </xdr:to>
    <xdr:pic>
      <xdr:nvPicPr>
        <xdr:cNvPr id="9" name="Bilde 8">
          <a:hlinkClick xmlns:r="http://schemas.openxmlformats.org/officeDocument/2006/relationships" r:id="rId2"/>
          <a:extLst>
            <a:ext uri="{FF2B5EF4-FFF2-40B4-BE49-F238E27FC236}">
              <a16:creationId xmlns:a16="http://schemas.microsoft.com/office/drawing/2014/main" id="{D21785CF-28AE-48B1-B25F-0C1A74A3D2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68250" y="76201"/>
          <a:ext cx="2628899" cy="679302"/>
        </a:xfrm>
        <a:prstGeom prst="rect">
          <a:avLst/>
        </a:prstGeom>
      </xdr:spPr>
    </xdr:pic>
    <xdr:clientData/>
  </xdr:twoCellAnchor>
  <xdr:twoCellAnchor>
    <xdr:from>
      <xdr:col>2</xdr:col>
      <xdr:colOff>771525</xdr:colOff>
      <xdr:row>24</xdr:row>
      <xdr:rowOff>9524</xdr:rowOff>
    </xdr:from>
    <xdr:to>
      <xdr:col>3</xdr:col>
      <xdr:colOff>847725</xdr:colOff>
      <xdr:row>24</xdr:row>
      <xdr:rowOff>180975</xdr:rowOff>
    </xdr:to>
    <xdr:sp macro="" textlink="">
      <xdr:nvSpPr>
        <xdr:cNvPr id="10" name="Rektangel: avrundede hjørner 9">
          <a:hlinkClick xmlns:r="http://schemas.openxmlformats.org/officeDocument/2006/relationships" r:id="rId4"/>
          <a:extLst>
            <a:ext uri="{FF2B5EF4-FFF2-40B4-BE49-F238E27FC236}">
              <a16:creationId xmlns:a16="http://schemas.microsoft.com/office/drawing/2014/main" id="{49DF7865-93FB-423A-A43E-2A4310892439}"/>
            </a:ext>
          </a:extLst>
        </xdr:cNvPr>
        <xdr:cNvSpPr/>
      </xdr:nvSpPr>
      <xdr:spPr>
        <a:xfrm>
          <a:off x="2990850" y="4895849"/>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771525</xdr:colOff>
      <xdr:row>25</xdr:row>
      <xdr:rowOff>28575</xdr:rowOff>
    </xdr:from>
    <xdr:to>
      <xdr:col>3</xdr:col>
      <xdr:colOff>847725</xdr:colOff>
      <xdr:row>26</xdr:row>
      <xdr:rowOff>9526</xdr:rowOff>
    </xdr:to>
    <xdr:sp macro="" textlink="">
      <xdr:nvSpPr>
        <xdr:cNvPr id="11" name="Rektangel: avrundede hjørner 10">
          <a:hlinkClick xmlns:r="http://schemas.openxmlformats.org/officeDocument/2006/relationships" r:id="rId4"/>
          <a:extLst>
            <a:ext uri="{FF2B5EF4-FFF2-40B4-BE49-F238E27FC236}">
              <a16:creationId xmlns:a16="http://schemas.microsoft.com/office/drawing/2014/main" id="{487DEBBE-2A87-4949-A0BC-8EA307A61F3D}"/>
            </a:ext>
          </a:extLst>
        </xdr:cNvPr>
        <xdr:cNvSpPr/>
      </xdr:nvSpPr>
      <xdr:spPr>
        <a:xfrm>
          <a:off x="2990850" y="54864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29</xdr:row>
      <xdr:rowOff>28575</xdr:rowOff>
    </xdr:from>
    <xdr:to>
      <xdr:col>3</xdr:col>
      <xdr:colOff>828675</xdr:colOff>
      <xdr:row>30</xdr:row>
      <xdr:rowOff>9526</xdr:rowOff>
    </xdr:to>
    <xdr:sp macro="" textlink="">
      <xdr:nvSpPr>
        <xdr:cNvPr id="12" name="Rektangel: avrundede hjørner 11">
          <a:hlinkClick xmlns:r="http://schemas.openxmlformats.org/officeDocument/2006/relationships" r:id="rId4"/>
          <a:extLst>
            <a:ext uri="{FF2B5EF4-FFF2-40B4-BE49-F238E27FC236}">
              <a16:creationId xmlns:a16="http://schemas.microsoft.com/office/drawing/2014/main" id="{8DABF1B4-5F57-475F-8F4F-5219805AF880}"/>
            </a:ext>
          </a:extLst>
        </xdr:cNvPr>
        <xdr:cNvSpPr/>
      </xdr:nvSpPr>
      <xdr:spPr>
        <a:xfrm>
          <a:off x="2971800" y="59817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30</xdr:row>
      <xdr:rowOff>28575</xdr:rowOff>
    </xdr:from>
    <xdr:to>
      <xdr:col>3</xdr:col>
      <xdr:colOff>828675</xdr:colOff>
      <xdr:row>31</xdr:row>
      <xdr:rowOff>9526</xdr:rowOff>
    </xdr:to>
    <xdr:sp macro="" textlink="">
      <xdr:nvSpPr>
        <xdr:cNvPr id="13" name="Rektangel: avrundede hjørner 12">
          <a:hlinkClick xmlns:r="http://schemas.openxmlformats.org/officeDocument/2006/relationships" r:id="rId4"/>
          <a:extLst>
            <a:ext uri="{FF2B5EF4-FFF2-40B4-BE49-F238E27FC236}">
              <a16:creationId xmlns:a16="http://schemas.microsoft.com/office/drawing/2014/main" id="{CD1A7E1D-A2B1-4D2F-A252-0C06EA178643}"/>
            </a:ext>
          </a:extLst>
        </xdr:cNvPr>
        <xdr:cNvSpPr/>
      </xdr:nvSpPr>
      <xdr:spPr>
        <a:xfrm>
          <a:off x="2971800" y="61722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31</xdr:row>
      <xdr:rowOff>28575</xdr:rowOff>
    </xdr:from>
    <xdr:to>
      <xdr:col>3</xdr:col>
      <xdr:colOff>828675</xdr:colOff>
      <xdr:row>32</xdr:row>
      <xdr:rowOff>9526</xdr:rowOff>
    </xdr:to>
    <xdr:sp macro="" textlink="">
      <xdr:nvSpPr>
        <xdr:cNvPr id="14" name="Rektangel: avrundede hjørner 13">
          <a:hlinkClick xmlns:r="http://schemas.openxmlformats.org/officeDocument/2006/relationships" r:id="rId4"/>
          <a:extLst>
            <a:ext uri="{FF2B5EF4-FFF2-40B4-BE49-F238E27FC236}">
              <a16:creationId xmlns:a16="http://schemas.microsoft.com/office/drawing/2014/main" id="{5F79A6AE-07EA-4F60-A07F-3F592565D2BE}"/>
            </a:ext>
          </a:extLst>
        </xdr:cNvPr>
        <xdr:cNvSpPr/>
      </xdr:nvSpPr>
      <xdr:spPr>
        <a:xfrm>
          <a:off x="2971800" y="63627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742950</xdr:colOff>
      <xdr:row>33</xdr:row>
      <xdr:rowOff>9525</xdr:rowOff>
    </xdr:from>
    <xdr:to>
      <xdr:col>3</xdr:col>
      <xdr:colOff>819150</xdr:colOff>
      <xdr:row>33</xdr:row>
      <xdr:rowOff>180976</xdr:rowOff>
    </xdr:to>
    <xdr:sp macro="" textlink="">
      <xdr:nvSpPr>
        <xdr:cNvPr id="16" name="Rektangel: avrundede hjørner 15">
          <a:hlinkClick xmlns:r="http://schemas.openxmlformats.org/officeDocument/2006/relationships" r:id="rId4"/>
          <a:extLst>
            <a:ext uri="{FF2B5EF4-FFF2-40B4-BE49-F238E27FC236}">
              <a16:creationId xmlns:a16="http://schemas.microsoft.com/office/drawing/2014/main" id="{F05C9DEE-2BC4-487B-B6EE-A08E3C2B0F51}"/>
            </a:ext>
          </a:extLst>
        </xdr:cNvPr>
        <xdr:cNvSpPr/>
      </xdr:nvSpPr>
      <xdr:spPr>
        <a:xfrm>
          <a:off x="2962275" y="672465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39</xdr:row>
      <xdr:rowOff>19050</xdr:rowOff>
    </xdr:from>
    <xdr:to>
      <xdr:col>3</xdr:col>
      <xdr:colOff>838200</xdr:colOff>
      <xdr:row>40</xdr:row>
      <xdr:rowOff>0</xdr:rowOff>
    </xdr:to>
    <xdr:sp macro="" textlink="">
      <xdr:nvSpPr>
        <xdr:cNvPr id="17" name="Rektangel: avrundede hjørner 16">
          <a:hlinkClick xmlns:r="http://schemas.openxmlformats.org/officeDocument/2006/relationships" r:id="rId4"/>
          <a:extLst>
            <a:ext uri="{FF2B5EF4-FFF2-40B4-BE49-F238E27FC236}">
              <a16:creationId xmlns:a16="http://schemas.microsoft.com/office/drawing/2014/main" id="{C7CDE1E1-6FC0-4C27-BBC7-BB45C2AEB678}"/>
            </a:ext>
          </a:extLst>
        </xdr:cNvPr>
        <xdr:cNvSpPr/>
      </xdr:nvSpPr>
      <xdr:spPr>
        <a:xfrm>
          <a:off x="2981325" y="762952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41</xdr:row>
      <xdr:rowOff>9525</xdr:rowOff>
    </xdr:from>
    <xdr:to>
      <xdr:col>3</xdr:col>
      <xdr:colOff>838200</xdr:colOff>
      <xdr:row>41</xdr:row>
      <xdr:rowOff>180976</xdr:rowOff>
    </xdr:to>
    <xdr:sp macro="" textlink="">
      <xdr:nvSpPr>
        <xdr:cNvPr id="18" name="Rektangel: avrundede hjørner 17">
          <a:hlinkClick xmlns:r="http://schemas.openxmlformats.org/officeDocument/2006/relationships" r:id="rId4"/>
          <a:extLst>
            <a:ext uri="{FF2B5EF4-FFF2-40B4-BE49-F238E27FC236}">
              <a16:creationId xmlns:a16="http://schemas.microsoft.com/office/drawing/2014/main" id="{79FFEDFA-8436-4178-BF3F-C3B9EA606C31}"/>
            </a:ext>
          </a:extLst>
        </xdr:cNvPr>
        <xdr:cNvSpPr/>
      </xdr:nvSpPr>
      <xdr:spPr>
        <a:xfrm>
          <a:off x="2981325" y="81915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1</xdr:col>
      <xdr:colOff>1847849</xdr:colOff>
      <xdr:row>49</xdr:row>
      <xdr:rowOff>28576</xdr:rowOff>
    </xdr:from>
    <xdr:to>
      <xdr:col>3</xdr:col>
      <xdr:colOff>600074</xdr:colOff>
      <xdr:row>50</xdr:row>
      <xdr:rowOff>76200</xdr:rowOff>
    </xdr:to>
    <xdr:sp macro="" textlink="">
      <xdr:nvSpPr>
        <xdr:cNvPr id="19" name="Rektangel: avrundede hjørner 18">
          <a:hlinkClick xmlns:r="http://schemas.openxmlformats.org/officeDocument/2006/relationships" r:id="rId5"/>
          <a:extLst>
            <a:ext uri="{FF2B5EF4-FFF2-40B4-BE49-F238E27FC236}">
              <a16:creationId xmlns:a16="http://schemas.microsoft.com/office/drawing/2014/main" id="{BCAD435E-70ED-4484-8338-C7867D30D76A}"/>
            </a:ext>
          </a:extLst>
        </xdr:cNvPr>
        <xdr:cNvSpPr/>
      </xdr:nvSpPr>
      <xdr:spPr>
        <a:xfrm>
          <a:off x="2181224" y="8610601"/>
          <a:ext cx="1457325" cy="238124"/>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Forklaring til nøkkeltall</a:t>
          </a:r>
        </a:p>
      </xdr:txBody>
    </xdr:sp>
    <xdr:clientData/>
  </xdr:twoCellAnchor>
  <xdr:twoCellAnchor>
    <xdr:from>
      <xdr:col>11</xdr:col>
      <xdr:colOff>533400</xdr:colOff>
      <xdr:row>1</xdr:row>
      <xdr:rowOff>38100</xdr:rowOff>
    </xdr:from>
    <xdr:to>
      <xdr:col>13</xdr:col>
      <xdr:colOff>361951</xdr:colOff>
      <xdr:row>1</xdr:row>
      <xdr:rowOff>381000</xdr:rowOff>
    </xdr:to>
    <xdr:sp macro="" textlink="">
      <xdr:nvSpPr>
        <xdr:cNvPr id="20" name="Rektangel: avrundede hjørner 19">
          <a:hlinkClick xmlns:r="http://schemas.openxmlformats.org/officeDocument/2006/relationships" r:id="rId6"/>
          <a:extLst>
            <a:ext uri="{FF2B5EF4-FFF2-40B4-BE49-F238E27FC236}">
              <a16:creationId xmlns:a16="http://schemas.microsoft.com/office/drawing/2014/main" id="{3B917D03-38CD-4801-999A-79099A02E2A3}"/>
            </a:ext>
          </a:extLst>
        </xdr:cNvPr>
        <xdr:cNvSpPr/>
      </xdr:nvSpPr>
      <xdr:spPr>
        <a:xfrm>
          <a:off x="10639425" y="228600"/>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a:t>
          </a:r>
          <a:r>
            <a:rPr lang="nb-NO" sz="1200" baseline="0"/>
            <a:t> til hovedmeny</a:t>
          </a:r>
          <a:endParaRPr lang="nb-NO"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361951</xdr:colOff>
      <xdr:row>0</xdr:row>
      <xdr:rowOff>152401</xdr:rowOff>
    </xdr:from>
    <xdr:to>
      <xdr:col>12</xdr:col>
      <xdr:colOff>1</xdr:colOff>
      <xdr:row>1</xdr:row>
      <xdr:rowOff>304801</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E5D04AB8-23DC-4D4C-9DE1-B31E6D761A95}"/>
            </a:ext>
          </a:extLst>
        </xdr:cNvPr>
        <xdr:cNvSpPr/>
      </xdr:nvSpPr>
      <xdr:spPr>
        <a:xfrm>
          <a:off x="8343901" y="152401"/>
          <a:ext cx="1924050"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twoCellAnchor>
    <xdr:from>
      <xdr:col>9</xdr:col>
      <xdr:colOff>409575</xdr:colOff>
      <xdr:row>29</xdr:row>
      <xdr:rowOff>152400</xdr:rowOff>
    </xdr:from>
    <xdr:to>
      <xdr:col>11</xdr:col>
      <xdr:colOff>733426</xdr:colOff>
      <xdr:row>31</xdr:row>
      <xdr:rowOff>114300</xdr:rowOff>
    </xdr:to>
    <xdr:sp macro="" textlink="">
      <xdr:nvSpPr>
        <xdr:cNvPr id="4" name="Rektangel: avrundede hjørner 3">
          <a:hlinkClick xmlns:r="http://schemas.openxmlformats.org/officeDocument/2006/relationships" r:id="rId1"/>
          <a:extLst>
            <a:ext uri="{FF2B5EF4-FFF2-40B4-BE49-F238E27FC236}">
              <a16:creationId xmlns:a16="http://schemas.microsoft.com/office/drawing/2014/main" id="{48FFEF9A-A24F-4258-BA33-CE9BEDBEECB5}"/>
            </a:ext>
          </a:extLst>
        </xdr:cNvPr>
        <xdr:cNvSpPr/>
      </xdr:nvSpPr>
      <xdr:spPr>
        <a:xfrm>
          <a:off x="8391525" y="5800725"/>
          <a:ext cx="18478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238125</xdr:colOff>
      <xdr:row>0</xdr:row>
      <xdr:rowOff>38101</xdr:rowOff>
    </xdr:from>
    <xdr:to>
      <xdr:col>21</xdr:col>
      <xdr:colOff>9524</xdr:colOff>
      <xdr:row>1</xdr:row>
      <xdr:rowOff>526903</xdr:rowOff>
    </xdr:to>
    <xdr:pic>
      <xdr:nvPicPr>
        <xdr:cNvPr id="3" name="Bilde 2">
          <a:hlinkClick xmlns:r="http://schemas.openxmlformats.org/officeDocument/2006/relationships" r:id="rId1"/>
          <a:extLst>
            <a:ext uri="{FF2B5EF4-FFF2-40B4-BE49-F238E27FC236}">
              <a16:creationId xmlns:a16="http://schemas.microsoft.com/office/drawing/2014/main" id="{A0FC936C-1AA8-4ADC-AB8F-F6C5290E7A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73525" y="38101"/>
          <a:ext cx="2628899" cy="679302"/>
        </a:xfrm>
        <a:prstGeom prst="rect">
          <a:avLst/>
        </a:prstGeom>
      </xdr:spPr>
    </xdr:pic>
    <xdr:clientData/>
  </xdr:twoCellAnchor>
  <xdr:twoCellAnchor>
    <xdr:from>
      <xdr:col>2</xdr:col>
      <xdr:colOff>771525</xdr:colOff>
      <xdr:row>6</xdr:row>
      <xdr:rowOff>9524</xdr:rowOff>
    </xdr:from>
    <xdr:to>
      <xdr:col>3</xdr:col>
      <xdr:colOff>847725</xdr:colOff>
      <xdr:row>6</xdr:row>
      <xdr:rowOff>180975</xdr:rowOff>
    </xdr:to>
    <xdr:sp macro="" textlink="">
      <xdr:nvSpPr>
        <xdr:cNvPr id="4" name="Rektangel: avrundede hjørner 3">
          <a:hlinkClick xmlns:r="http://schemas.openxmlformats.org/officeDocument/2006/relationships" r:id="rId3"/>
          <a:extLst>
            <a:ext uri="{FF2B5EF4-FFF2-40B4-BE49-F238E27FC236}">
              <a16:creationId xmlns:a16="http://schemas.microsoft.com/office/drawing/2014/main" id="{8280AE3D-1A82-4045-BA82-3478121249AD}"/>
            </a:ext>
          </a:extLst>
        </xdr:cNvPr>
        <xdr:cNvSpPr/>
      </xdr:nvSpPr>
      <xdr:spPr>
        <a:xfrm>
          <a:off x="2990850" y="4467224"/>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771525</xdr:colOff>
      <xdr:row>7</xdr:row>
      <xdr:rowOff>28575</xdr:rowOff>
    </xdr:from>
    <xdr:to>
      <xdr:col>3</xdr:col>
      <xdr:colOff>847725</xdr:colOff>
      <xdr:row>8</xdr:row>
      <xdr:rowOff>9526</xdr:rowOff>
    </xdr:to>
    <xdr:sp macro="" textlink="">
      <xdr:nvSpPr>
        <xdr:cNvPr id="5" name="Rektangel: avrundede hjørner 4">
          <a:hlinkClick xmlns:r="http://schemas.openxmlformats.org/officeDocument/2006/relationships" r:id="rId3"/>
          <a:extLst>
            <a:ext uri="{FF2B5EF4-FFF2-40B4-BE49-F238E27FC236}">
              <a16:creationId xmlns:a16="http://schemas.microsoft.com/office/drawing/2014/main" id="{0ADF1B11-7A72-4D7C-97F5-53710C849C9C}"/>
            </a:ext>
          </a:extLst>
        </xdr:cNvPr>
        <xdr:cNvSpPr/>
      </xdr:nvSpPr>
      <xdr:spPr>
        <a:xfrm>
          <a:off x="2990850" y="46767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11</xdr:row>
      <xdr:rowOff>28575</xdr:rowOff>
    </xdr:from>
    <xdr:to>
      <xdr:col>3</xdr:col>
      <xdr:colOff>828675</xdr:colOff>
      <xdr:row>12</xdr:row>
      <xdr:rowOff>9526</xdr:rowOff>
    </xdr:to>
    <xdr:sp macro="" textlink="">
      <xdr:nvSpPr>
        <xdr:cNvPr id="6" name="Rektangel: avrundede hjørner 5">
          <a:hlinkClick xmlns:r="http://schemas.openxmlformats.org/officeDocument/2006/relationships" r:id="rId3"/>
          <a:extLst>
            <a:ext uri="{FF2B5EF4-FFF2-40B4-BE49-F238E27FC236}">
              <a16:creationId xmlns:a16="http://schemas.microsoft.com/office/drawing/2014/main" id="{CFFC598A-7626-40CE-8724-28A05CE18BB2}"/>
            </a:ext>
          </a:extLst>
        </xdr:cNvPr>
        <xdr:cNvSpPr/>
      </xdr:nvSpPr>
      <xdr:spPr>
        <a:xfrm>
          <a:off x="2971800" y="51720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12</xdr:row>
      <xdr:rowOff>28575</xdr:rowOff>
    </xdr:from>
    <xdr:to>
      <xdr:col>3</xdr:col>
      <xdr:colOff>828675</xdr:colOff>
      <xdr:row>13</xdr:row>
      <xdr:rowOff>9526</xdr:rowOff>
    </xdr:to>
    <xdr:sp macro="" textlink="">
      <xdr:nvSpPr>
        <xdr:cNvPr id="7" name="Rektangel: avrundede hjørner 6">
          <a:hlinkClick xmlns:r="http://schemas.openxmlformats.org/officeDocument/2006/relationships" r:id="rId3"/>
          <a:extLst>
            <a:ext uri="{FF2B5EF4-FFF2-40B4-BE49-F238E27FC236}">
              <a16:creationId xmlns:a16="http://schemas.microsoft.com/office/drawing/2014/main" id="{5CCA5CB4-DC77-47E2-A03E-C2B916191421}"/>
            </a:ext>
          </a:extLst>
        </xdr:cNvPr>
        <xdr:cNvSpPr/>
      </xdr:nvSpPr>
      <xdr:spPr>
        <a:xfrm>
          <a:off x="2971800" y="53625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13</xdr:row>
      <xdr:rowOff>28575</xdr:rowOff>
    </xdr:from>
    <xdr:to>
      <xdr:col>3</xdr:col>
      <xdr:colOff>828675</xdr:colOff>
      <xdr:row>14</xdr:row>
      <xdr:rowOff>0</xdr:rowOff>
    </xdr:to>
    <xdr:sp macro="" textlink="">
      <xdr:nvSpPr>
        <xdr:cNvPr id="8" name="Rektangel: avrundede hjørner 7">
          <a:hlinkClick xmlns:r="http://schemas.openxmlformats.org/officeDocument/2006/relationships" r:id="rId3"/>
          <a:extLst>
            <a:ext uri="{FF2B5EF4-FFF2-40B4-BE49-F238E27FC236}">
              <a16:creationId xmlns:a16="http://schemas.microsoft.com/office/drawing/2014/main" id="{32670853-F95B-4B6C-B053-16BD1EA64CCC}"/>
            </a:ext>
          </a:extLst>
        </xdr:cNvPr>
        <xdr:cNvSpPr/>
      </xdr:nvSpPr>
      <xdr:spPr>
        <a:xfrm>
          <a:off x="2971800" y="55530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14</xdr:row>
      <xdr:rowOff>9525</xdr:rowOff>
    </xdr:from>
    <xdr:to>
      <xdr:col>3</xdr:col>
      <xdr:colOff>838200</xdr:colOff>
      <xdr:row>14</xdr:row>
      <xdr:rowOff>180976</xdr:rowOff>
    </xdr:to>
    <xdr:sp macro="" textlink="">
      <xdr:nvSpPr>
        <xdr:cNvPr id="9" name="Rektangel: avrundede hjørner 8">
          <a:hlinkClick xmlns:r="http://schemas.openxmlformats.org/officeDocument/2006/relationships" r:id="rId3"/>
          <a:extLst>
            <a:ext uri="{FF2B5EF4-FFF2-40B4-BE49-F238E27FC236}">
              <a16:creationId xmlns:a16="http://schemas.microsoft.com/office/drawing/2014/main" id="{D98F2A94-06AC-4F23-ABF4-4D6B7CEC1735}"/>
            </a:ext>
          </a:extLst>
        </xdr:cNvPr>
        <xdr:cNvSpPr/>
      </xdr:nvSpPr>
      <xdr:spPr>
        <a:xfrm>
          <a:off x="2981325" y="572452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20</xdr:row>
      <xdr:rowOff>19050</xdr:rowOff>
    </xdr:from>
    <xdr:to>
      <xdr:col>3</xdr:col>
      <xdr:colOff>838200</xdr:colOff>
      <xdr:row>21</xdr:row>
      <xdr:rowOff>0</xdr:rowOff>
    </xdr:to>
    <xdr:sp macro="" textlink="">
      <xdr:nvSpPr>
        <xdr:cNvPr id="10" name="Rektangel: avrundede hjørner 9">
          <a:hlinkClick xmlns:r="http://schemas.openxmlformats.org/officeDocument/2006/relationships" r:id="rId3"/>
          <a:extLst>
            <a:ext uri="{FF2B5EF4-FFF2-40B4-BE49-F238E27FC236}">
              <a16:creationId xmlns:a16="http://schemas.microsoft.com/office/drawing/2014/main" id="{8F12CA7A-91D9-4AD9-A874-6B5F29692663}"/>
            </a:ext>
          </a:extLst>
        </xdr:cNvPr>
        <xdr:cNvSpPr/>
      </xdr:nvSpPr>
      <xdr:spPr>
        <a:xfrm>
          <a:off x="2981325" y="6819900"/>
          <a:ext cx="895350" cy="17145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21</xdr:row>
      <xdr:rowOff>9525</xdr:rowOff>
    </xdr:from>
    <xdr:to>
      <xdr:col>3</xdr:col>
      <xdr:colOff>838200</xdr:colOff>
      <xdr:row>21</xdr:row>
      <xdr:rowOff>180976</xdr:rowOff>
    </xdr:to>
    <xdr:sp macro="" textlink="">
      <xdr:nvSpPr>
        <xdr:cNvPr id="11" name="Rektangel: avrundede hjørner 10">
          <a:hlinkClick xmlns:r="http://schemas.openxmlformats.org/officeDocument/2006/relationships" r:id="rId3"/>
          <a:extLst>
            <a:ext uri="{FF2B5EF4-FFF2-40B4-BE49-F238E27FC236}">
              <a16:creationId xmlns:a16="http://schemas.microsoft.com/office/drawing/2014/main" id="{1321B1CE-398C-4EB1-A42C-20D34BC91F34}"/>
            </a:ext>
          </a:extLst>
        </xdr:cNvPr>
        <xdr:cNvSpPr/>
      </xdr:nvSpPr>
      <xdr:spPr>
        <a:xfrm>
          <a:off x="2981325" y="71913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16</xdr:col>
      <xdr:colOff>180975</xdr:colOff>
      <xdr:row>1</xdr:row>
      <xdr:rowOff>57150</xdr:rowOff>
    </xdr:from>
    <xdr:to>
      <xdr:col>18</xdr:col>
      <xdr:colOff>9526</xdr:colOff>
      <xdr:row>1</xdr:row>
      <xdr:rowOff>400050</xdr:rowOff>
    </xdr:to>
    <xdr:sp macro="" textlink="">
      <xdr:nvSpPr>
        <xdr:cNvPr id="14" name="Rektangel: avrundede hjørner 13">
          <a:hlinkClick xmlns:r="http://schemas.openxmlformats.org/officeDocument/2006/relationships" r:id="rId4"/>
          <a:extLst>
            <a:ext uri="{FF2B5EF4-FFF2-40B4-BE49-F238E27FC236}">
              <a16:creationId xmlns:a16="http://schemas.microsoft.com/office/drawing/2014/main" id="{4AFC4AE1-D0C3-4657-9C0A-2D426AB63DF7}"/>
            </a:ext>
          </a:extLst>
        </xdr:cNvPr>
        <xdr:cNvSpPr/>
      </xdr:nvSpPr>
      <xdr:spPr>
        <a:xfrm>
          <a:off x="14620875" y="247650"/>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a:t>
          </a:r>
          <a:r>
            <a:rPr lang="nb-NO" sz="1200" baseline="0"/>
            <a:t> til hovedmeny</a:t>
          </a:r>
          <a:endParaRPr lang="nb-NO" sz="1200"/>
        </a:p>
      </xdr:txBody>
    </xdr:sp>
    <xdr:clientData/>
  </xdr:twoCellAnchor>
  <xdr:twoCellAnchor>
    <xdr:from>
      <xdr:col>5</xdr:col>
      <xdr:colOff>28576</xdr:colOff>
      <xdr:row>2</xdr:row>
      <xdr:rowOff>66675</xdr:rowOff>
    </xdr:from>
    <xdr:to>
      <xdr:col>8</xdr:col>
      <xdr:colOff>1</xdr:colOff>
      <xdr:row>3</xdr:row>
      <xdr:rowOff>161924</xdr:rowOff>
    </xdr:to>
    <xdr:sp macro="" textlink="">
      <xdr:nvSpPr>
        <xdr:cNvPr id="13" name="Rektangel: avrundede hjørner 12">
          <a:hlinkClick xmlns:r="http://schemas.openxmlformats.org/officeDocument/2006/relationships" r:id="rId5"/>
          <a:extLst>
            <a:ext uri="{FF2B5EF4-FFF2-40B4-BE49-F238E27FC236}">
              <a16:creationId xmlns:a16="http://schemas.microsoft.com/office/drawing/2014/main" id="{A82360C7-0A1C-4B86-9FD8-55E09217839B}"/>
            </a:ext>
          </a:extLst>
        </xdr:cNvPr>
        <xdr:cNvSpPr/>
      </xdr:nvSpPr>
      <xdr:spPr>
        <a:xfrm>
          <a:off x="4800601" y="857250"/>
          <a:ext cx="1257300" cy="285749"/>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Fordelingsnøkler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342899</xdr:colOff>
      <xdr:row>0</xdr:row>
      <xdr:rowOff>133351</xdr:rowOff>
    </xdr:from>
    <xdr:to>
      <xdr:col>13</xdr:col>
      <xdr:colOff>742950</xdr:colOff>
      <xdr:row>1</xdr:row>
      <xdr:rowOff>285751</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8FAC1AC4-DD64-4A76-BCFF-8A9766D8F209}"/>
            </a:ext>
          </a:extLst>
        </xdr:cNvPr>
        <xdr:cNvSpPr/>
      </xdr:nvSpPr>
      <xdr:spPr>
        <a:xfrm>
          <a:off x="9848849" y="133351"/>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twoCellAnchor>
    <xdr:from>
      <xdr:col>11</xdr:col>
      <xdr:colOff>390525</xdr:colOff>
      <xdr:row>29</xdr:row>
      <xdr:rowOff>152400</xdr:rowOff>
    </xdr:from>
    <xdr:to>
      <xdr:col>14</xdr:col>
      <xdr:colOff>28576</xdr:colOff>
      <xdr:row>31</xdr:row>
      <xdr:rowOff>114300</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F6307895-88E1-4F00-809E-DB4A28A5E86F}"/>
            </a:ext>
          </a:extLst>
        </xdr:cNvPr>
        <xdr:cNvSpPr/>
      </xdr:nvSpPr>
      <xdr:spPr>
        <a:xfrm>
          <a:off x="9896475" y="5800725"/>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390526</xdr:colOff>
      <xdr:row>1</xdr:row>
      <xdr:rowOff>104776</xdr:rowOff>
    </xdr:from>
    <xdr:to>
      <xdr:col>14</xdr:col>
      <xdr:colOff>28576</xdr:colOff>
      <xdr:row>2</xdr:row>
      <xdr:rowOff>257176</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CF5E9B6D-935F-482F-BC0D-9D07271CB622}"/>
            </a:ext>
          </a:extLst>
        </xdr:cNvPr>
        <xdr:cNvSpPr/>
      </xdr:nvSpPr>
      <xdr:spPr>
        <a:xfrm>
          <a:off x="10458451" y="295276"/>
          <a:ext cx="1924050"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342899</xdr:colOff>
      <xdr:row>0</xdr:row>
      <xdr:rowOff>133351</xdr:rowOff>
    </xdr:from>
    <xdr:to>
      <xdr:col>13</xdr:col>
      <xdr:colOff>742950</xdr:colOff>
      <xdr:row>1</xdr:row>
      <xdr:rowOff>285751</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C6D040B8-69B3-44C4-9518-B20C06372E25}"/>
            </a:ext>
          </a:extLst>
        </xdr:cNvPr>
        <xdr:cNvSpPr/>
      </xdr:nvSpPr>
      <xdr:spPr>
        <a:xfrm>
          <a:off x="9848849" y="133351"/>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twoCellAnchor>
    <xdr:from>
      <xdr:col>1</xdr:col>
      <xdr:colOff>0</xdr:colOff>
      <xdr:row>2</xdr:row>
      <xdr:rowOff>9525</xdr:rowOff>
    </xdr:from>
    <xdr:to>
      <xdr:col>14</xdr:col>
      <xdr:colOff>47625</xdr:colOff>
      <xdr:row>33</xdr:row>
      <xdr:rowOff>114300</xdr:rowOff>
    </xdr:to>
    <xdr:sp macro="" textlink="">
      <xdr:nvSpPr>
        <xdr:cNvPr id="3" name="TekstSylinder 2">
          <a:extLst>
            <a:ext uri="{FF2B5EF4-FFF2-40B4-BE49-F238E27FC236}">
              <a16:creationId xmlns:a16="http://schemas.microsoft.com/office/drawing/2014/main" id="{E1D2BDC4-C5FF-43AE-A7DE-BCC860E42F3E}"/>
            </a:ext>
          </a:extLst>
        </xdr:cNvPr>
        <xdr:cNvSpPr txBox="1"/>
      </xdr:nvSpPr>
      <xdr:spPr>
        <a:xfrm>
          <a:off x="762000" y="533400"/>
          <a:ext cx="9953625" cy="601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a:p>
        <a:p>
          <a:r>
            <a:rPr lang="nb-NO" b="1">
              <a:solidFill>
                <a:schemeClr val="tx1">
                  <a:lumMod val="90000"/>
                  <a:lumOff val="10000"/>
                </a:schemeClr>
              </a:solidFill>
            </a:rPr>
            <a:t>Driftsmargin</a:t>
          </a:r>
        </a:p>
        <a:p>
          <a:r>
            <a:rPr lang="nb-NO"/>
            <a:t>Driftsmargin er forholdet mellom driftsresultat og omsetning, vanligvis presentert i prosent.</a:t>
          </a:r>
        </a:p>
        <a:p>
          <a:r>
            <a:rPr lang="nb-NO"/>
            <a:t>Driftsmarginen til en bedrift gir en indikasjon på hvor lønnsom driften til bedriften er. Driftsmarginen forteller hvor mye bedriften sitter igjen med for hver krone som er omsatt før finanskostnader og skatt. En driftsmargin på eksempelvis 10%, betyr at for hver krone omsatt sitter bedriften igjen med 0,10kr til å dekke finanskostnader og skatt. </a:t>
          </a:r>
        </a:p>
        <a:p>
          <a:endParaRPr lang="nb-NO"/>
        </a:p>
        <a:p>
          <a:r>
            <a:rPr lang="nb-NO"/>
            <a:t>Formel: driftsresultat/driftsinntekter</a:t>
          </a:r>
        </a:p>
        <a:p>
          <a:endParaRPr lang="nb-NO"/>
        </a:p>
        <a:p>
          <a:endParaRPr lang="nb-NO"/>
        </a:p>
        <a:p>
          <a:r>
            <a:rPr lang="nb-NO" b="1">
              <a:solidFill>
                <a:schemeClr val="tx1">
                  <a:lumMod val="90000"/>
                  <a:lumOff val="10000"/>
                </a:schemeClr>
              </a:solidFill>
            </a:rPr>
            <a:t>EBITDA</a:t>
          </a:r>
        </a:p>
        <a:p>
          <a:r>
            <a:rPr lang="nb-NO"/>
            <a:t>EBITDA er en forkortelse for </a:t>
          </a:r>
          <a:r>
            <a:rPr lang="nb-NO" i="1"/>
            <a:t>Earnings before interests taxes depreciations and amortizations</a:t>
          </a:r>
          <a:r>
            <a:rPr lang="nb-NO"/>
            <a:t>. Dette er det engelske begrepet for driftsresultat før avskrivninger. Forskjellen mellom EBITA  (driftsmargin)og EBITDA er at førstnevnte resultatbegrep er etter avskrivninger på varige driftsmidler, mens EBITDA er driftsresultat før samtlige avskrivninger.</a:t>
          </a:r>
        </a:p>
        <a:p>
          <a:endParaRPr lang="nb-NO"/>
        </a:p>
        <a:p>
          <a:r>
            <a:rPr lang="nb-NO"/>
            <a:t>Formel: (drifsresultat + avskrivninger)/driftsinntekter</a:t>
          </a:r>
        </a:p>
        <a:p>
          <a:endParaRPr lang="nb-NO"/>
        </a:p>
        <a:p>
          <a:endParaRPr lang="nb-NO"/>
        </a:p>
        <a:p>
          <a:r>
            <a:rPr lang="nb-NO" b="1">
              <a:solidFill>
                <a:schemeClr val="tx1">
                  <a:lumMod val="90000"/>
                  <a:lumOff val="10000"/>
                </a:schemeClr>
              </a:solidFill>
            </a:rPr>
            <a:t>Resultatgrad</a:t>
          </a:r>
        </a:p>
        <a:p>
          <a:r>
            <a:rPr lang="nb-NO"/>
            <a:t>Viser hvor stor del av hver salgskrone som er igjen til både å gi avkastning til egenkapitalen og godtgjørelse til fremmedkapitalen. Det vurderes normalt som positivt med så høy resultatgrad som mulig. For bedrifter med høy kapitalbinding og/eller høy risiko, vil du normalt kreve høyere resultatgrad enn for bedrifter med lav kapitalbinding og/eller lav risiko. </a:t>
          </a:r>
        </a:p>
        <a:p>
          <a:endParaRPr lang="nb-NO"/>
        </a:p>
        <a:p>
          <a:r>
            <a:rPr lang="nb-NO"/>
            <a:t>Formel: (ordinært resultat + finanskostnader)/driftsinntekter</a:t>
          </a:r>
        </a:p>
        <a:p>
          <a:endParaRPr lang="nb-NO" sz="1100"/>
        </a:p>
        <a:p>
          <a:endParaRPr lang="nb-NO" sz="1100"/>
        </a:p>
        <a:p>
          <a:r>
            <a:rPr lang="nb-NO" sz="1100" b="1">
              <a:solidFill>
                <a:schemeClr val="tx1">
                  <a:lumMod val="90000"/>
                  <a:lumOff val="10000"/>
                </a:schemeClr>
              </a:solidFill>
            </a:rPr>
            <a:t>Rentedekningsgrad</a:t>
          </a:r>
        </a:p>
        <a:p>
          <a:r>
            <a:rPr lang="nb-NO" sz="1100"/>
            <a:t>Dette nøkkeltallet viser bedriftens overskudd i forhold til renteforpliktelsene (gjeldsrenter) og er et uttrykk for evnen til å påta seg økte renteforpliktelser med dagens lønnsomhetsnivå. En rentedekningsgrad på 1 betyr at overskuddet fra driften og finansinntektene i sin helhet går med til å betale rentekostnadene (finanskostnadene). Hva som er bra eller dårlig vil avhenge av forhold som rentenivå og kapitalintensitet, men normalt kan du si at rentedekningsgraden bør være større enn 2-3. Det må være tilstrekkelig resultat etter fradrag for rentekostnader til å dekke økte investeringsbehov, nødvendig økning i arbeidskapital og avkastning til eierne. </a:t>
          </a:r>
        </a:p>
        <a:p>
          <a:endParaRPr lang="nb-NO" sz="1100"/>
        </a:p>
        <a:p>
          <a:r>
            <a:rPr lang="nb-NO" sz="1100"/>
            <a:t>Formel: (ordinært resultat + rentekostnader)/rentekostnader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inans\Kunder\Haugesund%20Parkering%20Drift%20AS\2017\Regnskap%202017\Ny%20SQL-rapport%20-%20Haugesund%20Parkering%20Dri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stillinger"/>
      <sheetName val="Budsjett"/>
      <sheetName val="Resultat_HPD"/>
      <sheetName val="Resultat2"/>
      <sheetName val="Resultat"/>
      <sheetName val="Balanse"/>
      <sheetName val="Sheet1"/>
      <sheetName val="Drilldown"/>
      <sheetName val="Kontoplan"/>
      <sheetName val="Ansvarsenhet"/>
      <sheetName val="Produkter"/>
      <sheetName val="Fri_tabell"/>
      <sheetName val="Opplysninger"/>
    </sheetNames>
    <sheetDataSet>
      <sheetData sheetId="0">
        <row r="14">
          <cell r="B14">
            <v>137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Hagland">
      <a:dk1>
        <a:srgbClr val="1B242A"/>
      </a:dk1>
      <a:lt1>
        <a:srgbClr val="FFFFFF"/>
      </a:lt1>
      <a:dk2>
        <a:srgbClr val="0065BD"/>
      </a:dk2>
      <a:lt2>
        <a:srgbClr val="A4AEB5"/>
      </a:lt2>
      <a:accent1>
        <a:srgbClr val="C04C36"/>
      </a:accent1>
      <a:accent2>
        <a:srgbClr val="EAAB00"/>
      </a:accent2>
      <a:accent3>
        <a:srgbClr val="78C9DB"/>
      </a:accent3>
      <a:accent4>
        <a:srgbClr val="427730"/>
      </a:accent4>
      <a:accent5>
        <a:srgbClr val="69923A"/>
      </a:accent5>
      <a:accent6>
        <a:srgbClr val="563D82"/>
      </a:accent6>
      <a:hlink>
        <a:srgbClr val="4698CB"/>
      </a:hlink>
      <a:folHlink>
        <a:srgbClr val="ACDEE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ans@hagland.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8F281-8DBC-4FFB-9839-BA9BC94E9E9B}">
  <dimension ref="C28:F30"/>
  <sheetViews>
    <sheetView showGridLines="0" showRowColHeaders="0" tabSelected="1" workbookViewId="0">
      <selection activeCell="J16" sqref="J16"/>
    </sheetView>
  </sheetViews>
  <sheetFormatPr baseColWidth="10" defaultRowHeight="15" x14ac:dyDescent="0.25"/>
  <cols>
    <col min="6" max="6" width="23.85546875" customWidth="1"/>
  </cols>
  <sheetData>
    <row r="28" spans="3:6" x14ac:dyDescent="0.25">
      <c r="C28" s="88" t="s">
        <v>106</v>
      </c>
      <c r="D28" s="83" t="s">
        <v>107</v>
      </c>
      <c r="E28" s="83"/>
      <c r="F28" s="84"/>
    </row>
    <row r="29" spans="3:6" x14ac:dyDescent="0.25">
      <c r="C29" s="83"/>
      <c r="D29" s="83" t="s">
        <v>108</v>
      </c>
      <c r="E29" s="83"/>
      <c r="F29" s="84"/>
    </row>
    <row r="30" spans="3:6" ht="15.75" thickBot="1" x14ac:dyDescent="0.3">
      <c r="C30" s="85"/>
      <c r="D30" s="86" t="s">
        <v>109</v>
      </c>
      <c r="E30" s="85"/>
      <c r="F30" s="87"/>
    </row>
  </sheetData>
  <hyperlinks>
    <hyperlink ref="D30" r:id="rId1" xr:uid="{BAECD996-9EB7-4B6A-A50F-5CA80572B4C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74"/>
  <sheetViews>
    <sheetView showGridLines="0" zoomScaleNormal="100" workbookViewId="0"/>
  </sheetViews>
  <sheetFormatPr baseColWidth="10" defaultRowHeight="15" x14ac:dyDescent="0.25"/>
  <cols>
    <col min="1" max="1" width="5" customWidth="1"/>
    <col min="2" max="2" width="28.28515625" bestFit="1" customWidth="1"/>
    <col min="3" max="3" width="12.28515625" bestFit="1" customWidth="1"/>
    <col min="4" max="4" width="13.85546875" bestFit="1" customWidth="1"/>
    <col min="5" max="5" width="12.140625" bestFit="1" customWidth="1"/>
    <col min="6" max="6" width="1.42578125" customWidth="1"/>
    <col min="7" max="18" width="15.7109375" customWidth="1"/>
  </cols>
  <sheetData>
    <row r="2" spans="2:16" ht="47.25" customHeight="1" x14ac:dyDescent="0.25">
      <c r="B2" s="35" t="s">
        <v>64</v>
      </c>
      <c r="C2" s="21"/>
      <c r="D2" s="21"/>
      <c r="E2" s="21"/>
      <c r="F2" s="21"/>
      <c r="G2" s="21"/>
      <c r="H2" s="21"/>
      <c r="I2" s="21"/>
      <c r="J2" s="21"/>
      <c r="K2" s="21"/>
      <c r="L2" s="21"/>
      <c r="M2" s="21"/>
      <c r="N2" s="21"/>
      <c r="O2" s="21"/>
      <c r="P2" s="21"/>
    </row>
    <row r="3" spans="2:16" ht="15.75" thickBot="1" x14ac:dyDescent="0.3"/>
    <row r="4" spans="2:16" x14ac:dyDescent="0.25">
      <c r="B4" s="71" t="s">
        <v>62</v>
      </c>
      <c r="C4" s="72"/>
      <c r="D4" s="73"/>
    </row>
    <row r="5" spans="2:16" ht="5.0999999999999996" customHeight="1" x14ac:dyDescent="0.25">
      <c r="B5" s="66"/>
      <c r="C5" s="7"/>
      <c r="D5" s="63"/>
    </row>
    <row r="6" spans="2:16" x14ac:dyDescent="0.25">
      <c r="B6" s="67" t="s">
        <v>13</v>
      </c>
      <c r="C6" s="7"/>
      <c r="D6" s="64"/>
    </row>
    <row r="7" spans="2:16" x14ac:dyDescent="0.25">
      <c r="B7" s="68" t="s">
        <v>39</v>
      </c>
      <c r="C7" s="28">
        <v>0.02</v>
      </c>
      <c r="D7" s="64" t="s">
        <v>28</v>
      </c>
    </row>
    <row r="8" spans="2:16" x14ac:dyDescent="0.25">
      <c r="B8" s="68" t="s">
        <v>14</v>
      </c>
      <c r="C8" s="28">
        <v>0.02</v>
      </c>
      <c r="D8" s="64" t="s">
        <v>28</v>
      </c>
    </row>
    <row r="9" spans="2:16" x14ac:dyDescent="0.25">
      <c r="B9" s="68" t="s">
        <v>52</v>
      </c>
      <c r="C9" s="28">
        <v>0.02</v>
      </c>
      <c r="D9" s="64" t="s">
        <v>28</v>
      </c>
    </row>
    <row r="10" spans="2:16" x14ac:dyDescent="0.25">
      <c r="B10" s="68" t="s">
        <v>15</v>
      </c>
      <c r="C10" s="28">
        <v>0.03</v>
      </c>
      <c r="D10" s="64" t="s">
        <v>28</v>
      </c>
    </row>
    <row r="11" spans="2:16" x14ac:dyDescent="0.25">
      <c r="B11" s="68" t="s">
        <v>65</v>
      </c>
      <c r="C11" s="28">
        <v>0.02</v>
      </c>
      <c r="D11" s="64" t="s">
        <v>28</v>
      </c>
    </row>
    <row r="12" spans="2:16" ht="15" customHeight="1" x14ac:dyDescent="0.25">
      <c r="B12" s="68"/>
      <c r="C12" s="7"/>
      <c r="D12" s="63"/>
    </row>
    <row r="13" spans="2:16" ht="15" customHeight="1" x14ac:dyDescent="0.25">
      <c r="B13" s="69" t="s">
        <v>30</v>
      </c>
      <c r="C13" s="30">
        <v>2500000</v>
      </c>
      <c r="D13" s="63" t="s">
        <v>26</v>
      </c>
    </row>
    <row r="14" spans="2:16" ht="5.0999999999999996" customHeight="1" x14ac:dyDescent="0.25">
      <c r="B14" s="66"/>
      <c r="C14" s="7"/>
      <c r="D14" s="63"/>
    </row>
    <row r="15" spans="2:16" x14ac:dyDescent="0.25">
      <c r="B15" s="67" t="s">
        <v>10</v>
      </c>
      <c r="C15" s="30">
        <v>2000000</v>
      </c>
      <c r="D15" s="64" t="s">
        <v>26</v>
      </c>
    </row>
    <row r="16" spans="2:16" x14ac:dyDescent="0.25">
      <c r="B16" s="68" t="s">
        <v>11</v>
      </c>
      <c r="C16" s="30">
        <v>3</v>
      </c>
      <c r="D16" s="64" t="s">
        <v>27</v>
      </c>
    </row>
    <row r="17" spans="2:16" x14ac:dyDescent="0.25">
      <c r="B17" s="68" t="s">
        <v>12</v>
      </c>
      <c r="C17" s="31">
        <v>0.04</v>
      </c>
      <c r="D17" s="64" t="s">
        <v>28</v>
      </c>
    </row>
    <row r="18" spans="2:16" x14ac:dyDescent="0.25">
      <c r="B18" s="68" t="s">
        <v>56</v>
      </c>
      <c r="C18" s="47" t="s">
        <v>54</v>
      </c>
      <c r="D18" s="64"/>
    </row>
    <row r="19" spans="2:16" x14ac:dyDescent="0.25">
      <c r="B19" s="68"/>
      <c r="C19" s="7"/>
      <c r="D19" s="64"/>
    </row>
    <row r="20" spans="2:16" x14ac:dyDescent="0.25">
      <c r="B20" s="68" t="s">
        <v>41</v>
      </c>
      <c r="C20" s="30">
        <v>20</v>
      </c>
      <c r="D20" s="64" t="s">
        <v>27</v>
      </c>
    </row>
    <row r="21" spans="2:16" ht="5.0999999999999996" customHeight="1" thickBot="1" x14ac:dyDescent="0.3">
      <c r="B21" s="70"/>
      <c r="C21" s="62"/>
      <c r="D21" s="65"/>
    </row>
    <row r="23" spans="2:16" x14ac:dyDescent="0.25">
      <c r="B23" s="45" t="s">
        <v>61</v>
      </c>
      <c r="C23" s="14"/>
      <c r="D23" s="15"/>
      <c r="E23" s="44" t="s">
        <v>60</v>
      </c>
      <c r="F23" s="44"/>
      <c r="G23" s="74" t="s">
        <v>17</v>
      </c>
      <c r="H23" s="75" t="s">
        <v>18</v>
      </c>
      <c r="I23" s="75" t="s">
        <v>19</v>
      </c>
      <c r="J23" s="75" t="s">
        <v>20</v>
      </c>
      <c r="K23" s="75" t="s">
        <v>21</v>
      </c>
      <c r="L23" s="75" t="s">
        <v>22</v>
      </c>
      <c r="M23" s="75" t="s">
        <v>23</v>
      </c>
      <c r="N23" s="75" t="s">
        <v>24</v>
      </c>
      <c r="O23" s="75" t="s">
        <v>25</v>
      </c>
      <c r="P23" s="75" t="s">
        <v>105</v>
      </c>
    </row>
    <row r="24" spans="2:16" ht="5.0999999999999996" customHeight="1" x14ac:dyDescent="0.25">
      <c r="G24" s="23"/>
    </row>
    <row r="25" spans="2:16" x14ac:dyDescent="0.25">
      <c r="B25" t="s">
        <v>39</v>
      </c>
      <c r="D25" s="2"/>
      <c r="E25" s="29">
        <v>5000000</v>
      </c>
      <c r="F25" s="19"/>
      <c r="G25" s="50">
        <f>ROUND(IF('Justering år'!C8&lt;&gt;0,'Justering år'!C8,'Resultatbudsjett år'!$E25*(1+'Resultatbudsjett år'!$C$7)),-3)</f>
        <v>5100000</v>
      </c>
      <c r="H25" s="51">
        <f>ROUND(IF('Justering år'!D8&lt;&gt;0,'Justering år'!D8,'Resultatbudsjett år'!$E25*(1+'Resultatbudsjett år'!$C$7)),-3)</f>
        <v>5100000</v>
      </c>
      <c r="I25" s="51">
        <f>ROUND(IF('Justering år'!E8&lt;&gt;0,'Justering år'!E8,'Resultatbudsjett år'!$E25*(1+'Resultatbudsjett år'!$C$7)),-3)</f>
        <v>5100000</v>
      </c>
      <c r="J25" s="51">
        <f>ROUND(IF('Justering år'!F8&lt;&gt;0,'Justering år'!F8,'Resultatbudsjett år'!$E25*(1+'Resultatbudsjett år'!$C$7)),-3)</f>
        <v>5100000</v>
      </c>
      <c r="K25" s="51">
        <f>ROUND(IF('Justering år'!G8&lt;&gt;0,'Justering år'!G8,'Resultatbudsjett år'!$E25*(1+'Resultatbudsjett år'!$C$7)),-3)</f>
        <v>5100000</v>
      </c>
      <c r="L25" s="51">
        <f>ROUND(IF('Justering år'!H8&lt;&gt;0,'Justering år'!H8,'Resultatbudsjett år'!$E25*(1+'Resultatbudsjett år'!$C$7)),-3)</f>
        <v>5100000</v>
      </c>
      <c r="M25" s="51">
        <f>ROUND(IF('Justering år'!I8&lt;&gt;0,'Justering år'!I8,'Resultatbudsjett år'!$E25*(1+'Resultatbudsjett år'!$C$7)),-3)</f>
        <v>5100000</v>
      </c>
      <c r="N25" s="51">
        <f>ROUND(IF('Justering år'!J8&lt;&gt;0,'Justering år'!J8,'Resultatbudsjett år'!$E25*(1+'Resultatbudsjett år'!$C$7)),-3)</f>
        <v>5100000</v>
      </c>
      <c r="O25" s="51">
        <f>ROUND(IF('Justering år'!K8&lt;&gt;0,'Justering år'!K8,'Resultatbudsjett år'!$E25*(1+'Resultatbudsjett år'!$C$7)),-3)</f>
        <v>5100000</v>
      </c>
      <c r="P25" s="51">
        <f>ROUND(IF('Justering år'!L8&lt;&gt;0,'Justering år'!L8,'Resultatbudsjett år'!$E25*(1+'Resultatbudsjett år'!$C$7)),-3)</f>
        <v>5100000</v>
      </c>
    </row>
    <row r="26" spans="2:16" x14ac:dyDescent="0.25">
      <c r="B26" t="s">
        <v>3</v>
      </c>
      <c r="D26" s="2"/>
      <c r="E26" s="29">
        <v>250000</v>
      </c>
      <c r="F26" s="19"/>
      <c r="G26" s="50">
        <f>ROUND(IF('Justering år'!C9&lt;&gt;0,'Justering år'!C9,'Resultatbudsjett år'!$E26*(1+'Resultatbudsjett år'!$C$8)),-3)</f>
        <v>255000</v>
      </c>
      <c r="H26" s="51">
        <f>ROUND(IF('Justering år'!D9&lt;&gt;0,'Justering år'!D9,'Resultatbudsjett år'!$E26*(1+'Resultatbudsjett år'!$C$8)),-3)</f>
        <v>255000</v>
      </c>
      <c r="I26" s="51">
        <f>ROUND(IF('Justering år'!E9&lt;&gt;0,'Justering år'!E9,'Resultatbudsjett år'!$E26*(1+'Resultatbudsjett år'!$C$8)),-3)</f>
        <v>255000</v>
      </c>
      <c r="J26" s="51">
        <f>ROUND(IF('Justering år'!F9&lt;&gt;0,'Justering år'!F9,'Resultatbudsjett år'!$E26*(1+'Resultatbudsjett år'!$C$8)),-3)</f>
        <v>255000</v>
      </c>
      <c r="K26" s="51">
        <f>ROUND(IF('Justering år'!G9&lt;&gt;0,'Justering år'!G9,'Resultatbudsjett år'!$E26*(1+'Resultatbudsjett år'!$C$8)),-3)</f>
        <v>255000</v>
      </c>
      <c r="L26" s="51">
        <f>ROUND(IF('Justering år'!H9&lt;&gt;0,'Justering år'!H9,'Resultatbudsjett år'!$E26*(1+'Resultatbudsjett år'!$C$8)),-3)</f>
        <v>255000</v>
      </c>
      <c r="M26" s="51">
        <f>ROUND(IF('Justering år'!I9&lt;&gt;0,'Justering år'!I9,'Resultatbudsjett år'!$E26*(1+'Resultatbudsjett år'!$C$8)),-3)</f>
        <v>255000</v>
      </c>
      <c r="N26" s="51">
        <f>ROUND(IF('Justering år'!J9&lt;&gt;0,'Justering år'!J9,'Resultatbudsjett år'!$E26*(1+'Resultatbudsjett år'!$C$8)),-3)</f>
        <v>255000</v>
      </c>
      <c r="O26" s="51">
        <f>ROUND(IF('Justering år'!K9&lt;&gt;0,'Justering år'!K9,'Resultatbudsjett år'!$E26*(1+'Resultatbudsjett år'!$C$8)),-3)</f>
        <v>255000</v>
      </c>
      <c r="P26" s="51">
        <f>ROUND(IF('Justering år'!L9&lt;&gt;0,'Justering år'!L9,'Resultatbudsjett år'!$E26*(1+'Resultatbudsjett år'!$C$8)),-3)</f>
        <v>255000</v>
      </c>
    </row>
    <row r="27" spans="2:16" ht="5.0999999999999996" customHeight="1" x14ac:dyDescent="0.25">
      <c r="D27" s="2"/>
      <c r="E27" s="19"/>
      <c r="F27" s="19"/>
      <c r="G27" s="50"/>
      <c r="H27" s="51"/>
      <c r="I27" s="51"/>
      <c r="J27" s="51"/>
      <c r="K27" s="51"/>
      <c r="L27" s="51"/>
      <c r="M27" s="51"/>
      <c r="N27" s="51"/>
      <c r="O27" s="51"/>
      <c r="P27" s="51"/>
    </row>
    <row r="28" spans="2:16" x14ac:dyDescent="0.25">
      <c r="B28" s="5" t="s">
        <v>4</v>
      </c>
      <c r="C28" s="5"/>
      <c r="D28" s="6"/>
      <c r="E28" s="6"/>
      <c r="F28" s="6"/>
      <c r="G28" s="52">
        <f>SUM(G25:G27)</f>
        <v>5355000</v>
      </c>
      <c r="H28" s="53">
        <f>SUM(H25:H27)</f>
        <v>5355000</v>
      </c>
      <c r="I28" s="53">
        <f t="shared" ref="I28:P28" si="0">SUM(I25:I27)</f>
        <v>5355000</v>
      </c>
      <c r="J28" s="53">
        <f t="shared" si="0"/>
        <v>5355000</v>
      </c>
      <c r="K28" s="53">
        <f t="shared" si="0"/>
        <v>5355000</v>
      </c>
      <c r="L28" s="53">
        <f t="shared" si="0"/>
        <v>5355000</v>
      </c>
      <c r="M28" s="53">
        <f t="shared" si="0"/>
        <v>5355000</v>
      </c>
      <c r="N28" s="53">
        <f t="shared" si="0"/>
        <v>5355000</v>
      </c>
      <c r="O28" s="53">
        <f t="shared" si="0"/>
        <v>5355000</v>
      </c>
      <c r="P28" s="53">
        <f t="shared" si="0"/>
        <v>5355000</v>
      </c>
    </row>
    <row r="29" spans="2:16" ht="5.0999999999999996" customHeight="1" x14ac:dyDescent="0.25">
      <c r="G29" s="50"/>
      <c r="H29" s="1"/>
      <c r="I29" s="1"/>
      <c r="J29" s="1"/>
      <c r="K29" s="1"/>
      <c r="L29" s="1"/>
      <c r="M29" s="1"/>
      <c r="N29" s="1"/>
      <c r="O29" s="1"/>
      <c r="P29" s="1"/>
    </row>
    <row r="30" spans="2:16" ht="15" customHeight="1" x14ac:dyDescent="0.25">
      <c r="B30" t="s">
        <v>52</v>
      </c>
      <c r="E30" s="29">
        <v>1000000</v>
      </c>
      <c r="G30" s="50">
        <f>ROUND(IF('Justering år'!C11&lt;&gt;0,'Justering år'!C11,'Resultatbudsjett år'!$E30*(1+'Resultatbudsjett år'!$C$9)),-3)</f>
        <v>1020000</v>
      </c>
      <c r="H30" s="51">
        <f>ROUND(IF('Justering år'!D11&lt;&gt;0,'Justering år'!D11,'Resultatbudsjett år'!$E30*(1+'Resultatbudsjett år'!$C$9)),-3)</f>
        <v>1020000</v>
      </c>
      <c r="I30" s="51">
        <f>ROUND(IF('Justering år'!E11&lt;&gt;0,'Justering år'!E11,'Resultatbudsjett år'!$E30*(1+'Resultatbudsjett år'!$C$9)),-3)</f>
        <v>1020000</v>
      </c>
      <c r="J30" s="51">
        <f>ROUND(IF('Justering år'!F11&lt;&gt;0,'Justering år'!F11,'Resultatbudsjett år'!$E30*(1+'Resultatbudsjett år'!$C$9)),-3)</f>
        <v>1020000</v>
      </c>
      <c r="K30" s="51">
        <f>ROUND(IF('Justering år'!G11&lt;&gt;0,'Justering år'!G11,'Resultatbudsjett år'!$E30*(1+'Resultatbudsjett år'!$C$9)),-3)</f>
        <v>1020000</v>
      </c>
      <c r="L30" s="51">
        <f>ROUND(IF('Justering år'!H11&lt;&gt;0,'Justering år'!H11,'Resultatbudsjett år'!$E30*(1+'Resultatbudsjett år'!$C$9)),-3)</f>
        <v>1020000</v>
      </c>
      <c r="M30" s="51">
        <f>ROUND(IF('Justering år'!I11&lt;&gt;0,'Justering år'!I11,'Resultatbudsjett år'!$E30*(1+'Resultatbudsjett år'!$C$9)),-3)</f>
        <v>1020000</v>
      </c>
      <c r="N30" s="51">
        <f>ROUND(IF('Justering år'!J11&lt;&gt;0,'Justering år'!J11,'Resultatbudsjett år'!$E30*(1+'Resultatbudsjett år'!$C$9)),-3)</f>
        <v>1020000</v>
      </c>
      <c r="O30" s="51">
        <f>ROUND(IF('Justering år'!K11&lt;&gt;0,'Justering år'!K11,'Resultatbudsjett år'!$E30*(1+'Resultatbudsjett år'!$C$9)),-3)</f>
        <v>1020000</v>
      </c>
      <c r="P30" s="51">
        <f>ROUND(IF('Justering år'!L11&lt;&gt;0,'Justering år'!L11,'Resultatbudsjett år'!$E30*(1+'Resultatbudsjett år'!$C$9)),-3)</f>
        <v>1020000</v>
      </c>
    </row>
    <row r="31" spans="2:16" x14ac:dyDescent="0.25">
      <c r="B31" t="s">
        <v>2</v>
      </c>
      <c r="D31" s="2"/>
      <c r="E31" s="29">
        <v>3500000</v>
      </c>
      <c r="F31" s="19"/>
      <c r="G31" s="50">
        <f>ROUND(IF('Justering år'!C12&lt;&gt;0,'Justering år'!C12,'Resultatbudsjett år'!$E31*(1+'Resultatbudsjett år'!$C$10)),-3)</f>
        <v>3605000</v>
      </c>
      <c r="H31" s="51">
        <f>ROUND(IF('Justering år'!D12&lt;&gt;0,'Justering år'!D12,'Resultatbudsjett år'!$E31*(1+'Resultatbudsjett år'!$C$10)),-3)</f>
        <v>3605000</v>
      </c>
      <c r="I31" s="51">
        <f>ROUND(IF('Justering år'!E12&lt;&gt;0,'Justering år'!E12,'Resultatbudsjett år'!$E31*(1+'Resultatbudsjett år'!$C$10)),-3)</f>
        <v>3605000</v>
      </c>
      <c r="J31" s="51">
        <f>ROUND(IF('Justering år'!F12&lt;&gt;0,'Justering år'!F12,'Resultatbudsjett år'!$E31*(1+'Resultatbudsjett år'!$C$10)),-3)</f>
        <v>3605000</v>
      </c>
      <c r="K31" s="51">
        <f>ROUND(IF('Justering år'!G12&lt;&gt;0,'Justering år'!G12,'Resultatbudsjett år'!$E31*(1+'Resultatbudsjett år'!$C$10)),-3)</f>
        <v>3605000</v>
      </c>
      <c r="L31" s="51">
        <f>ROUND(IF('Justering år'!H12&lt;&gt;0,'Justering år'!H12,'Resultatbudsjett år'!$E31*(1+'Resultatbudsjett år'!$C$10)),-3)</f>
        <v>3605000</v>
      </c>
      <c r="M31" s="51">
        <f>ROUND(IF('Justering år'!I12&lt;&gt;0,'Justering år'!I12,'Resultatbudsjett år'!$E31*(1+'Resultatbudsjett år'!$C$10)),-3)</f>
        <v>3605000</v>
      </c>
      <c r="N31" s="51">
        <f>ROUND(IF('Justering år'!J12&lt;&gt;0,'Justering år'!J12,'Resultatbudsjett år'!$E31*(1+'Resultatbudsjett år'!$C$10)),-3)</f>
        <v>3605000</v>
      </c>
      <c r="O31" s="51">
        <f>ROUND(IF('Justering år'!K12&lt;&gt;0,'Justering år'!K12,'Resultatbudsjett år'!$E31*(1+'Resultatbudsjett år'!$C$10)),-3)</f>
        <v>3605000</v>
      </c>
      <c r="P31" s="51">
        <f>ROUND(IF('Justering år'!L12&lt;&gt;0,'Justering år'!L12,'Resultatbudsjett år'!$E31*(1+'Resultatbudsjett år'!$C$10)),-3)</f>
        <v>3605000</v>
      </c>
    </row>
    <row r="32" spans="2:16" x14ac:dyDescent="0.25">
      <c r="B32" t="s">
        <v>1</v>
      </c>
      <c r="D32" s="1"/>
      <c r="E32" s="29">
        <v>85000</v>
      </c>
      <c r="F32" s="27"/>
      <c r="G32" s="50">
        <f>ROUND(IF('Justering år'!C13&lt;&gt;0,'Justering år'!C13,'Resultatbudsjett år'!$E32),-3)</f>
        <v>85000</v>
      </c>
      <c r="H32" s="51">
        <f>ROUND(IF('Justering år'!D13&lt;&gt;0,'Justering år'!D13,'Resultatbudsjett år'!$E32),-3)</f>
        <v>85000</v>
      </c>
      <c r="I32" s="51">
        <f>ROUND(IF('Justering år'!E13&lt;&gt;0,'Justering år'!E13,'Resultatbudsjett år'!$E32),-3)</f>
        <v>85000</v>
      </c>
      <c r="J32" s="51">
        <f>ROUND(IF('Justering år'!F13&lt;&gt;0,'Justering år'!F13,'Resultatbudsjett år'!$E32),-3)</f>
        <v>85000</v>
      </c>
      <c r="K32" s="51">
        <f>ROUND(IF('Justering år'!G13&lt;&gt;0,'Justering år'!G13,'Resultatbudsjett år'!$E32),-3)</f>
        <v>85000</v>
      </c>
      <c r="L32" s="51">
        <f>ROUND(IF('Justering år'!H13&lt;&gt;0,'Justering år'!H13,'Resultatbudsjett år'!$E32),-3)</f>
        <v>85000</v>
      </c>
      <c r="M32" s="51">
        <f>ROUND(IF('Justering år'!I13&lt;&gt;0,'Justering år'!I13,'Resultatbudsjett år'!$E32),-3)</f>
        <v>85000</v>
      </c>
      <c r="N32" s="51">
        <f>ROUND(IF('Justering år'!J13&lt;&gt;0,'Justering år'!J13,'Resultatbudsjett år'!$E32),-3)</f>
        <v>85000</v>
      </c>
      <c r="O32" s="51">
        <f>ROUND(IF('Justering år'!K13&lt;&gt;0,'Justering år'!K13,'Resultatbudsjett år'!$E32),-3)</f>
        <v>85000</v>
      </c>
      <c r="P32" s="51">
        <f>ROUND(IF('Justering år'!L13&lt;&gt;0,'Justering år'!L13,'Resultatbudsjett år'!$E32),-3)</f>
        <v>85000</v>
      </c>
    </row>
    <row r="33" spans="2:16" x14ac:dyDescent="0.25">
      <c r="B33" t="s">
        <v>40</v>
      </c>
      <c r="D33" s="17"/>
      <c r="E33" s="17" t="s">
        <v>29</v>
      </c>
      <c r="F33" s="17"/>
      <c r="G33" s="50">
        <f t="shared" ref="G33:P33" si="1">ROUND($C$13/$C$20,-3)</f>
        <v>125000</v>
      </c>
      <c r="H33" s="51">
        <f t="shared" si="1"/>
        <v>125000</v>
      </c>
      <c r="I33" s="51">
        <f t="shared" si="1"/>
        <v>125000</v>
      </c>
      <c r="J33" s="51">
        <f t="shared" si="1"/>
        <v>125000</v>
      </c>
      <c r="K33" s="51">
        <f t="shared" si="1"/>
        <v>125000</v>
      </c>
      <c r="L33" s="51">
        <f t="shared" si="1"/>
        <v>125000</v>
      </c>
      <c r="M33" s="51">
        <f t="shared" si="1"/>
        <v>125000</v>
      </c>
      <c r="N33" s="51">
        <f t="shared" si="1"/>
        <v>125000</v>
      </c>
      <c r="O33" s="51">
        <f t="shared" si="1"/>
        <v>125000</v>
      </c>
      <c r="P33" s="51">
        <f t="shared" si="1"/>
        <v>125000</v>
      </c>
    </row>
    <row r="34" spans="2:16" x14ac:dyDescent="0.25">
      <c r="B34" t="s">
        <v>0</v>
      </c>
      <c r="D34" s="2"/>
      <c r="E34" s="29">
        <v>1250000</v>
      </c>
      <c r="F34" s="19"/>
      <c r="G34" s="50">
        <f>ROUND(IF('Justering år'!C24&lt;&gt;0,'Justering år'!C24,'Resultatbudsjett år'!$E34*(1+'Resultatbudsjett år'!$C$11)),-3)</f>
        <v>1275000</v>
      </c>
      <c r="H34" s="51">
        <f>ROUND(IF('Justering år'!D24&lt;&gt;0,'Justering år'!D24,'Resultatbudsjett år'!$E34*(1+'Resultatbudsjett år'!$C$11)),-3)</f>
        <v>1275000</v>
      </c>
      <c r="I34" s="51">
        <f>ROUND(IF('Justering år'!E24&lt;&gt;0,'Justering år'!E24,'Resultatbudsjett år'!$E34*(1+'Resultatbudsjett år'!$C$11)),-3)</f>
        <v>1275000</v>
      </c>
      <c r="J34" s="51">
        <f>ROUND(IF('Justering år'!F24&lt;&gt;0,'Justering år'!F24,'Resultatbudsjett år'!$E34*(1+'Resultatbudsjett år'!$C$11)),-3)</f>
        <v>1275000</v>
      </c>
      <c r="K34" s="51">
        <f>ROUND(IF('Justering år'!G24&lt;&gt;0,'Justering år'!G24,'Resultatbudsjett år'!$E34*(1+'Resultatbudsjett år'!$C$11)),-3)</f>
        <v>1275000</v>
      </c>
      <c r="L34" s="51">
        <f>ROUND(IF('Justering år'!H24&lt;&gt;0,'Justering år'!H24,'Resultatbudsjett år'!$E34*(1+'Resultatbudsjett år'!$C$11)),-3)</f>
        <v>1275000</v>
      </c>
      <c r="M34" s="51">
        <f>ROUND(IF('Justering år'!I24&lt;&gt;0,'Justering år'!I24,'Resultatbudsjett år'!$E34*(1+'Resultatbudsjett år'!$C$11)),-3)</f>
        <v>1275000</v>
      </c>
      <c r="N34" s="51">
        <f>ROUND(IF('Justering år'!J24&lt;&gt;0,'Justering år'!J24,'Resultatbudsjett år'!$E34*(1+'Resultatbudsjett år'!$C$11)),-3)</f>
        <v>1275000</v>
      </c>
      <c r="O34" s="51">
        <f>ROUND(IF('Justering år'!K24&lt;&gt;0,'Justering år'!K24,'Resultatbudsjett år'!$E34*(1+'Resultatbudsjett år'!$C$11)),-3)</f>
        <v>1275000</v>
      </c>
      <c r="P34" s="51">
        <f>ROUND(IF('Justering år'!L24&lt;&gt;0,'Justering år'!L24,'Resultatbudsjett år'!$E34*(1+'Resultatbudsjett år'!$C$11)),-3)</f>
        <v>1275000</v>
      </c>
    </row>
    <row r="35" spans="2:16" ht="5.0999999999999996" customHeight="1" x14ac:dyDescent="0.25">
      <c r="D35" s="2"/>
      <c r="E35" s="19"/>
      <c r="F35" s="19"/>
      <c r="G35" s="50"/>
      <c r="H35" s="51"/>
      <c r="I35" s="51"/>
      <c r="J35" s="51"/>
      <c r="K35" s="51"/>
      <c r="L35" s="51"/>
      <c r="M35" s="51"/>
      <c r="N35" s="51"/>
      <c r="O35" s="51"/>
      <c r="P35" s="51"/>
    </row>
    <row r="36" spans="2:16" x14ac:dyDescent="0.25">
      <c r="B36" s="5" t="s">
        <v>7</v>
      </c>
      <c r="C36" s="7"/>
      <c r="D36" s="10"/>
      <c r="E36" s="10"/>
      <c r="F36" s="10"/>
      <c r="G36" s="52">
        <f t="shared" ref="G36:P36" si="2">SUM(G31:G34)</f>
        <v>5090000</v>
      </c>
      <c r="H36" s="53">
        <f t="shared" si="2"/>
        <v>5090000</v>
      </c>
      <c r="I36" s="53">
        <f t="shared" si="2"/>
        <v>5090000</v>
      </c>
      <c r="J36" s="53">
        <f t="shared" si="2"/>
        <v>5090000</v>
      </c>
      <c r="K36" s="53">
        <f t="shared" si="2"/>
        <v>5090000</v>
      </c>
      <c r="L36" s="53">
        <f t="shared" si="2"/>
        <v>5090000</v>
      </c>
      <c r="M36" s="53">
        <f t="shared" si="2"/>
        <v>5090000</v>
      </c>
      <c r="N36" s="53">
        <f t="shared" si="2"/>
        <v>5090000</v>
      </c>
      <c r="O36" s="53">
        <f t="shared" si="2"/>
        <v>5090000</v>
      </c>
      <c r="P36" s="53">
        <f t="shared" si="2"/>
        <v>5090000</v>
      </c>
    </row>
    <row r="37" spans="2:16" ht="15" customHeight="1" x14ac:dyDescent="0.25">
      <c r="G37" s="54"/>
      <c r="H37" s="1"/>
      <c r="I37" s="1"/>
      <c r="J37" s="1"/>
      <c r="K37" s="1"/>
      <c r="L37" s="1"/>
      <c r="M37" s="1"/>
      <c r="N37" s="1"/>
      <c r="O37" s="1"/>
      <c r="P37" s="1"/>
    </row>
    <row r="38" spans="2:16" ht="15.75" thickBot="1" x14ac:dyDescent="0.3">
      <c r="B38" s="9" t="s">
        <v>5</v>
      </c>
      <c r="C38" s="8"/>
      <c r="D38" s="11"/>
      <c r="E38" s="11"/>
      <c r="F38" s="11"/>
      <c r="G38" s="55">
        <f t="shared" ref="G38:P38" si="3">G28-G36</f>
        <v>265000</v>
      </c>
      <c r="H38" s="56">
        <f t="shared" si="3"/>
        <v>265000</v>
      </c>
      <c r="I38" s="56">
        <f t="shared" si="3"/>
        <v>265000</v>
      </c>
      <c r="J38" s="56">
        <f t="shared" si="3"/>
        <v>265000</v>
      </c>
      <c r="K38" s="56">
        <f t="shared" si="3"/>
        <v>265000</v>
      </c>
      <c r="L38" s="56">
        <f t="shared" si="3"/>
        <v>265000</v>
      </c>
      <c r="M38" s="56">
        <f t="shared" si="3"/>
        <v>265000</v>
      </c>
      <c r="N38" s="56">
        <f t="shared" si="3"/>
        <v>265000</v>
      </c>
      <c r="O38" s="56">
        <f t="shared" si="3"/>
        <v>265000</v>
      </c>
      <c r="P38" s="56">
        <f t="shared" si="3"/>
        <v>265000</v>
      </c>
    </row>
    <row r="39" spans="2:16" ht="5.25" customHeight="1" x14ac:dyDescent="0.25">
      <c r="G39" s="57"/>
      <c r="H39" s="1"/>
      <c r="I39" s="1"/>
      <c r="J39" s="1"/>
      <c r="K39" s="1"/>
      <c r="L39" s="1"/>
      <c r="M39" s="1"/>
      <c r="N39" s="1"/>
      <c r="O39" s="1"/>
      <c r="P39" s="1"/>
    </row>
    <row r="40" spans="2:16" x14ac:dyDescent="0.25">
      <c r="B40" t="s">
        <v>6</v>
      </c>
      <c r="D40" s="1"/>
      <c r="E40" s="29">
        <v>25000</v>
      </c>
      <c r="F40" s="27"/>
      <c r="G40" s="50">
        <f>ROUND(IF('Justering år'!C27&lt;&gt;0,'Justering år'!C27,'Resultatbudsjett år'!$E40),-3)</f>
        <v>25000</v>
      </c>
      <c r="H40" s="1">
        <f>ROUND(IF('Justering år'!D27&lt;&gt;0,'Justering år'!D27,'Resultatbudsjett år'!$E40),-3)</f>
        <v>25000</v>
      </c>
      <c r="I40" s="1">
        <f>ROUND(IF('Justering år'!E27&lt;&gt;0,'Justering år'!E27,'Resultatbudsjett år'!$E40),-3)</f>
        <v>25000</v>
      </c>
      <c r="J40" s="1">
        <f>ROUND(IF('Justering år'!F27&lt;&gt;0,'Justering år'!F27,'Resultatbudsjett år'!$E40),-3)</f>
        <v>25000</v>
      </c>
      <c r="K40" s="1">
        <f>ROUND(IF('Justering år'!G27&lt;&gt;0,'Justering år'!G27,'Resultatbudsjett år'!$E40),-3)</f>
        <v>25000</v>
      </c>
      <c r="L40" s="1">
        <f>ROUND(IF('Justering år'!H27&lt;&gt;0,'Justering år'!H27,'Resultatbudsjett år'!$E40),-3)</f>
        <v>25000</v>
      </c>
      <c r="M40" s="1">
        <f>ROUND(IF('Justering år'!I27&lt;&gt;0,'Justering år'!I27,'Resultatbudsjett år'!$E40),-3)</f>
        <v>25000</v>
      </c>
      <c r="N40" s="1">
        <f>ROUND(IF('Justering år'!J27&lt;&gt;0,'Justering år'!J27,'Resultatbudsjett år'!$E40),-3)</f>
        <v>25000</v>
      </c>
      <c r="O40" s="1">
        <f>ROUND(IF('Justering år'!K27&lt;&gt;0,'Justering år'!K27,'Resultatbudsjett år'!$E40),-3)</f>
        <v>25000</v>
      </c>
      <c r="P40" s="1">
        <f>ROUND(IF('Justering år'!L27&lt;&gt;0,'Justering år'!L27,'Resultatbudsjett år'!$E40),-3)</f>
        <v>25000</v>
      </c>
    </row>
    <row r="41" spans="2:16" x14ac:dyDescent="0.25">
      <c r="B41" t="s">
        <v>9</v>
      </c>
      <c r="G41" s="57">
        <f t="shared" ref="G41:P41" si="4">IF($C$18="Serielån",G63,G69)</f>
        <v>80000</v>
      </c>
      <c r="H41" s="27">
        <f t="shared" si="4"/>
        <v>53000</v>
      </c>
      <c r="I41" s="27">
        <f t="shared" si="4"/>
        <v>27000</v>
      </c>
      <c r="J41" s="27">
        <f t="shared" si="4"/>
        <v>0</v>
      </c>
      <c r="K41" s="27">
        <f t="shared" si="4"/>
        <v>0</v>
      </c>
      <c r="L41" s="27">
        <f t="shared" si="4"/>
        <v>0</v>
      </c>
      <c r="M41" s="27">
        <f t="shared" si="4"/>
        <v>0</v>
      </c>
      <c r="N41" s="27">
        <f t="shared" si="4"/>
        <v>0</v>
      </c>
      <c r="O41" s="27">
        <f t="shared" si="4"/>
        <v>0</v>
      </c>
      <c r="P41" s="27">
        <f t="shared" si="4"/>
        <v>0</v>
      </c>
    </row>
    <row r="42" spans="2:16" x14ac:dyDescent="0.25">
      <c r="B42" t="s">
        <v>49</v>
      </c>
      <c r="E42" s="29">
        <v>30000</v>
      </c>
      <c r="G42" s="50">
        <f>ROUND(IF('Justering år'!C28&lt;&gt;0,'Justering år'!C28,'Resultatbudsjett år'!$E42),-3)</f>
        <v>30000</v>
      </c>
      <c r="H42" s="1">
        <f>ROUND(IF('Justering år'!D28&lt;&gt;0,'Justering år'!D28,'Resultatbudsjett år'!$E42),-3)</f>
        <v>30000</v>
      </c>
      <c r="I42" s="1">
        <f>ROUND(IF('Justering år'!E28&lt;&gt;0,'Justering år'!E28,'Resultatbudsjett år'!$E42),-3)</f>
        <v>30000</v>
      </c>
      <c r="J42" s="1">
        <f>ROUND(IF('Justering år'!F28&lt;&gt;0,'Justering år'!F28,'Resultatbudsjett år'!$E42),-3)</f>
        <v>30000</v>
      </c>
      <c r="K42" s="1">
        <f>ROUND(IF('Justering år'!G28&lt;&gt;0,'Justering år'!G28,'Resultatbudsjett år'!$E42),-3)</f>
        <v>30000</v>
      </c>
      <c r="L42" s="1">
        <f>ROUND(IF('Justering år'!H28&lt;&gt;0,'Justering år'!H28,'Resultatbudsjett år'!$E42),-3)</f>
        <v>30000</v>
      </c>
      <c r="M42" s="1">
        <f>ROUND(IF('Justering år'!I28&lt;&gt;0,'Justering år'!I28,'Resultatbudsjett år'!$E42),-3)</f>
        <v>30000</v>
      </c>
      <c r="N42" s="1">
        <f>ROUND(IF('Justering år'!J28&lt;&gt;0,'Justering år'!J28,'Resultatbudsjett år'!$E42),-3)</f>
        <v>30000</v>
      </c>
      <c r="O42" s="1">
        <f>ROUND(IF('Justering år'!K28&lt;&gt;0,'Justering år'!K28,'Resultatbudsjett år'!$E42),-3)</f>
        <v>30000</v>
      </c>
      <c r="P42" s="1">
        <f>ROUND(IF('Justering år'!L28&lt;&gt;0,'Justering år'!L28,'Resultatbudsjett år'!$E42),-3)</f>
        <v>30000</v>
      </c>
    </row>
    <row r="43" spans="2:16" ht="5.0999999999999996" customHeight="1" x14ac:dyDescent="0.25">
      <c r="E43" s="19"/>
      <c r="G43" s="57"/>
      <c r="H43" s="27"/>
      <c r="I43" s="27"/>
      <c r="J43" s="27"/>
      <c r="K43" s="27"/>
      <c r="L43" s="27"/>
      <c r="M43" s="27"/>
      <c r="N43" s="27"/>
      <c r="O43" s="27"/>
      <c r="P43" s="27"/>
    </row>
    <row r="44" spans="2:16" x14ac:dyDescent="0.25">
      <c r="B44" s="7" t="s">
        <v>8</v>
      </c>
      <c r="C44" s="7"/>
      <c r="D44" s="12"/>
      <c r="E44" s="12"/>
      <c r="F44" s="12"/>
      <c r="G44" s="24">
        <f>G40-G41-G42</f>
        <v>-85000</v>
      </c>
      <c r="H44" s="20">
        <f t="shared" ref="H44:P44" si="5">H40-H41-H42</f>
        <v>-58000</v>
      </c>
      <c r="I44" s="20">
        <f t="shared" si="5"/>
        <v>-32000</v>
      </c>
      <c r="J44" s="20">
        <f t="shared" si="5"/>
        <v>-5000</v>
      </c>
      <c r="K44" s="20">
        <f t="shared" si="5"/>
        <v>-5000</v>
      </c>
      <c r="L44" s="20">
        <f t="shared" si="5"/>
        <v>-5000</v>
      </c>
      <c r="M44" s="20">
        <f t="shared" si="5"/>
        <v>-5000</v>
      </c>
      <c r="N44" s="20">
        <f t="shared" si="5"/>
        <v>-5000</v>
      </c>
      <c r="O44" s="20">
        <f t="shared" si="5"/>
        <v>-5000</v>
      </c>
      <c r="P44" s="20">
        <f t="shared" si="5"/>
        <v>-5000</v>
      </c>
    </row>
    <row r="45" spans="2:16" x14ac:dyDescent="0.25">
      <c r="G45" s="57"/>
      <c r="H45" s="1"/>
      <c r="I45" s="1"/>
      <c r="J45" s="1"/>
      <c r="K45" s="1"/>
      <c r="L45" s="1"/>
      <c r="M45" s="1"/>
      <c r="N45" s="1"/>
      <c r="O45" s="1"/>
      <c r="P45" s="1"/>
    </row>
    <row r="46" spans="2:16" x14ac:dyDescent="0.25">
      <c r="B46" s="39" t="s">
        <v>50</v>
      </c>
      <c r="C46" s="40"/>
      <c r="D46" s="41"/>
      <c r="E46" s="41"/>
      <c r="F46" s="41"/>
      <c r="G46" s="58">
        <f t="shared" ref="G46:P46" si="6">G38+G44</f>
        <v>180000</v>
      </c>
      <c r="H46" s="59">
        <f t="shared" si="6"/>
        <v>207000</v>
      </c>
      <c r="I46" s="59">
        <f t="shared" si="6"/>
        <v>233000</v>
      </c>
      <c r="J46" s="59">
        <f t="shared" si="6"/>
        <v>260000</v>
      </c>
      <c r="K46" s="59">
        <f t="shared" si="6"/>
        <v>260000</v>
      </c>
      <c r="L46" s="59">
        <f t="shared" si="6"/>
        <v>260000</v>
      </c>
      <c r="M46" s="59">
        <f t="shared" si="6"/>
        <v>260000</v>
      </c>
      <c r="N46" s="59">
        <f t="shared" si="6"/>
        <v>260000</v>
      </c>
      <c r="O46" s="59">
        <f t="shared" si="6"/>
        <v>260000</v>
      </c>
      <c r="P46" s="59">
        <f t="shared" si="6"/>
        <v>260000</v>
      </c>
    </row>
    <row r="47" spans="2:16" ht="15.75" thickBot="1" x14ac:dyDescent="0.3">
      <c r="B47" s="42" t="s">
        <v>51</v>
      </c>
      <c r="C47" s="42"/>
      <c r="D47" s="42"/>
      <c r="E47" s="42"/>
      <c r="F47" s="42"/>
      <c r="G47" s="60">
        <f>G46+G33+G41</f>
        <v>385000</v>
      </c>
      <c r="H47" s="61">
        <f t="shared" ref="H47:P47" si="7">H46+H33+H41</f>
        <v>385000</v>
      </c>
      <c r="I47" s="61">
        <f t="shared" si="7"/>
        <v>385000</v>
      </c>
      <c r="J47" s="61">
        <f t="shared" si="7"/>
        <v>385000</v>
      </c>
      <c r="K47" s="61">
        <f t="shared" si="7"/>
        <v>385000</v>
      </c>
      <c r="L47" s="61">
        <f t="shared" si="7"/>
        <v>385000</v>
      </c>
      <c r="M47" s="61">
        <f t="shared" si="7"/>
        <v>385000</v>
      </c>
      <c r="N47" s="61">
        <f t="shared" si="7"/>
        <v>385000</v>
      </c>
      <c r="O47" s="61">
        <f t="shared" si="7"/>
        <v>385000</v>
      </c>
      <c r="P47" s="61">
        <f t="shared" si="7"/>
        <v>385000</v>
      </c>
    </row>
    <row r="49" spans="2:16" x14ac:dyDescent="0.25">
      <c r="B49" s="46" t="s">
        <v>63</v>
      </c>
      <c r="C49" s="14"/>
      <c r="D49" s="14"/>
      <c r="E49" s="14"/>
      <c r="F49" s="14"/>
      <c r="G49" s="14"/>
      <c r="H49" s="14"/>
      <c r="I49" s="14"/>
      <c r="J49" s="14"/>
      <c r="K49" s="14"/>
      <c r="L49" s="14"/>
      <c r="M49" s="14"/>
      <c r="N49" s="14"/>
      <c r="O49" s="14"/>
      <c r="P49" s="14"/>
    </row>
    <row r="50" spans="2:16" x14ac:dyDescent="0.25">
      <c r="B50" s="36" t="s">
        <v>58</v>
      </c>
      <c r="C50" s="36"/>
      <c r="D50" s="36"/>
      <c r="E50" s="36"/>
      <c r="F50" s="36"/>
      <c r="G50" s="37">
        <f t="shared" ref="G50:P50" si="8">G38/G28</f>
        <v>4.9486461251167131E-2</v>
      </c>
      <c r="H50" s="37">
        <f t="shared" si="8"/>
        <v>4.9486461251167131E-2</v>
      </c>
      <c r="I50" s="37">
        <f t="shared" si="8"/>
        <v>4.9486461251167131E-2</v>
      </c>
      <c r="J50" s="37">
        <f t="shared" si="8"/>
        <v>4.9486461251167131E-2</v>
      </c>
      <c r="K50" s="37">
        <f t="shared" si="8"/>
        <v>4.9486461251167131E-2</v>
      </c>
      <c r="L50" s="37">
        <f t="shared" si="8"/>
        <v>4.9486461251167131E-2</v>
      </c>
      <c r="M50" s="37">
        <f t="shared" si="8"/>
        <v>4.9486461251167131E-2</v>
      </c>
      <c r="N50" s="37">
        <f t="shared" si="8"/>
        <v>4.9486461251167131E-2</v>
      </c>
      <c r="O50" s="37">
        <f t="shared" si="8"/>
        <v>4.9486461251167131E-2</v>
      </c>
      <c r="P50" s="37">
        <f t="shared" si="8"/>
        <v>4.9486461251167131E-2</v>
      </c>
    </row>
    <row r="51" spans="2:16" x14ac:dyDescent="0.25">
      <c r="B51" s="36" t="s">
        <v>101</v>
      </c>
      <c r="C51" s="36"/>
      <c r="D51" s="36"/>
      <c r="E51" s="36"/>
      <c r="F51" s="36"/>
      <c r="G51" s="37">
        <f>G30/G28</f>
        <v>0.19047619047619047</v>
      </c>
      <c r="H51" s="37">
        <f t="shared" ref="H51:P51" si="9">H30/H28</f>
        <v>0.19047619047619047</v>
      </c>
      <c r="I51" s="37">
        <f t="shared" si="9"/>
        <v>0.19047619047619047</v>
      </c>
      <c r="J51" s="37">
        <f t="shared" si="9"/>
        <v>0.19047619047619047</v>
      </c>
      <c r="K51" s="37">
        <f t="shared" si="9"/>
        <v>0.19047619047619047</v>
      </c>
      <c r="L51" s="37">
        <f t="shared" si="9"/>
        <v>0.19047619047619047</v>
      </c>
      <c r="M51" s="37">
        <f t="shared" si="9"/>
        <v>0.19047619047619047</v>
      </c>
      <c r="N51" s="37">
        <f t="shared" si="9"/>
        <v>0.19047619047619047</v>
      </c>
      <c r="O51" s="37">
        <f t="shared" si="9"/>
        <v>0.19047619047619047</v>
      </c>
      <c r="P51" s="37">
        <f t="shared" si="9"/>
        <v>0.19047619047619047</v>
      </c>
    </row>
    <row r="52" spans="2:16" x14ac:dyDescent="0.25">
      <c r="B52" s="36" t="s">
        <v>102</v>
      </c>
      <c r="C52" s="36"/>
      <c r="D52" s="36"/>
      <c r="E52" s="36"/>
      <c r="F52" s="36"/>
      <c r="G52" s="37">
        <f>G31/G28</f>
        <v>0.67320261437908502</v>
      </c>
      <c r="H52" s="37">
        <f t="shared" ref="H52:P52" si="10">H31/H28</f>
        <v>0.67320261437908502</v>
      </c>
      <c r="I52" s="37">
        <f t="shared" si="10"/>
        <v>0.67320261437908502</v>
      </c>
      <c r="J52" s="37">
        <f t="shared" si="10"/>
        <v>0.67320261437908502</v>
      </c>
      <c r="K52" s="37">
        <f t="shared" si="10"/>
        <v>0.67320261437908502</v>
      </c>
      <c r="L52" s="37">
        <f t="shared" si="10"/>
        <v>0.67320261437908502</v>
      </c>
      <c r="M52" s="37">
        <f t="shared" si="10"/>
        <v>0.67320261437908502</v>
      </c>
      <c r="N52" s="37">
        <f t="shared" si="10"/>
        <v>0.67320261437908502</v>
      </c>
      <c r="O52" s="37">
        <f t="shared" si="10"/>
        <v>0.67320261437908502</v>
      </c>
      <c r="P52" s="37">
        <f t="shared" si="10"/>
        <v>0.67320261437908502</v>
      </c>
    </row>
    <row r="53" spans="2:16" x14ac:dyDescent="0.25">
      <c r="B53" s="36" t="s">
        <v>103</v>
      </c>
      <c r="C53" s="36"/>
      <c r="D53" s="36"/>
      <c r="E53" s="36"/>
      <c r="F53" s="36"/>
      <c r="G53" s="37">
        <f>G34/G28</f>
        <v>0.23809523809523808</v>
      </c>
      <c r="H53" s="37">
        <f t="shared" ref="H53:P53" si="11">H34/H28</f>
        <v>0.23809523809523808</v>
      </c>
      <c r="I53" s="37">
        <f t="shared" si="11"/>
        <v>0.23809523809523808</v>
      </c>
      <c r="J53" s="37">
        <f t="shared" si="11"/>
        <v>0.23809523809523808</v>
      </c>
      <c r="K53" s="37">
        <f t="shared" si="11"/>
        <v>0.23809523809523808</v>
      </c>
      <c r="L53" s="37">
        <f t="shared" si="11"/>
        <v>0.23809523809523808</v>
      </c>
      <c r="M53" s="37">
        <f t="shared" si="11"/>
        <v>0.23809523809523808</v>
      </c>
      <c r="N53" s="37">
        <f t="shared" si="11"/>
        <v>0.23809523809523808</v>
      </c>
      <c r="O53" s="37">
        <f t="shared" si="11"/>
        <v>0.23809523809523808</v>
      </c>
      <c r="P53" s="37">
        <f t="shared" si="11"/>
        <v>0.23809523809523808</v>
      </c>
    </row>
    <row r="54" spans="2:16" x14ac:dyDescent="0.25">
      <c r="B54" s="36" t="s">
        <v>59</v>
      </c>
      <c r="C54" s="36"/>
      <c r="D54" s="36"/>
      <c r="E54" s="36"/>
      <c r="F54" s="36"/>
      <c r="G54" s="37">
        <f t="shared" ref="G54:P54" si="12">(G38+G32+G33)/G28</f>
        <v>8.8702147525676941E-2</v>
      </c>
      <c r="H54" s="37">
        <f t="shared" si="12"/>
        <v>8.8702147525676941E-2</v>
      </c>
      <c r="I54" s="37">
        <f t="shared" si="12"/>
        <v>8.8702147525676941E-2</v>
      </c>
      <c r="J54" s="37">
        <f t="shared" si="12"/>
        <v>8.8702147525676941E-2</v>
      </c>
      <c r="K54" s="37">
        <f t="shared" si="12"/>
        <v>8.8702147525676941E-2</v>
      </c>
      <c r="L54" s="37">
        <f t="shared" si="12"/>
        <v>8.8702147525676941E-2</v>
      </c>
      <c r="M54" s="37">
        <f t="shared" si="12"/>
        <v>8.8702147525676941E-2</v>
      </c>
      <c r="N54" s="37">
        <f t="shared" si="12"/>
        <v>8.8702147525676941E-2</v>
      </c>
      <c r="O54" s="37">
        <f t="shared" si="12"/>
        <v>8.8702147525676941E-2</v>
      </c>
      <c r="P54" s="37">
        <f t="shared" si="12"/>
        <v>8.8702147525676941E-2</v>
      </c>
    </row>
    <row r="55" spans="2:16" x14ac:dyDescent="0.25">
      <c r="B55" s="36" t="s">
        <v>53</v>
      </c>
      <c r="C55" s="36"/>
      <c r="D55" s="36"/>
      <c r="E55" s="36"/>
      <c r="F55" s="36"/>
      <c r="G55" s="37">
        <f t="shared" ref="G55:P55" si="13">(G46+G41+G42)/G28</f>
        <v>5.4154995331465922E-2</v>
      </c>
      <c r="H55" s="37">
        <f t="shared" si="13"/>
        <v>5.4154995331465922E-2</v>
      </c>
      <c r="I55" s="37">
        <f t="shared" si="13"/>
        <v>5.4154995331465922E-2</v>
      </c>
      <c r="J55" s="37">
        <f t="shared" si="13"/>
        <v>5.4154995331465922E-2</v>
      </c>
      <c r="K55" s="37">
        <f t="shared" si="13"/>
        <v>5.4154995331465922E-2</v>
      </c>
      <c r="L55" s="37">
        <f t="shared" si="13"/>
        <v>5.4154995331465922E-2</v>
      </c>
      <c r="M55" s="37">
        <f t="shared" si="13"/>
        <v>5.4154995331465922E-2</v>
      </c>
      <c r="N55" s="37">
        <f t="shared" si="13"/>
        <v>5.4154995331465922E-2</v>
      </c>
      <c r="O55" s="37">
        <f t="shared" si="13"/>
        <v>5.4154995331465922E-2</v>
      </c>
      <c r="P55" s="37">
        <f t="shared" si="13"/>
        <v>5.4154995331465922E-2</v>
      </c>
    </row>
    <row r="56" spans="2:16" x14ac:dyDescent="0.25">
      <c r="B56" s="36" t="s">
        <v>57</v>
      </c>
      <c r="C56" s="36"/>
      <c r="D56" s="36"/>
      <c r="E56" s="36"/>
      <c r="F56" s="36"/>
      <c r="G56" s="43">
        <f t="shared" ref="G56:P56" si="14">(G46+G41+G42)/(G41+G42)</f>
        <v>2.6363636363636362</v>
      </c>
      <c r="H56" s="43">
        <f t="shared" si="14"/>
        <v>3.4939759036144578</v>
      </c>
      <c r="I56" s="43">
        <f t="shared" si="14"/>
        <v>5.0877192982456139</v>
      </c>
      <c r="J56" s="43">
        <f t="shared" si="14"/>
        <v>9.6666666666666661</v>
      </c>
      <c r="K56" s="43">
        <f t="shared" si="14"/>
        <v>9.6666666666666661</v>
      </c>
      <c r="L56" s="43">
        <f t="shared" si="14"/>
        <v>9.6666666666666661</v>
      </c>
      <c r="M56" s="43">
        <f t="shared" si="14"/>
        <v>9.6666666666666661</v>
      </c>
      <c r="N56" s="43">
        <f t="shared" si="14"/>
        <v>9.6666666666666661</v>
      </c>
      <c r="O56" s="43">
        <f t="shared" si="14"/>
        <v>9.6666666666666661</v>
      </c>
      <c r="P56" s="43">
        <f t="shared" si="14"/>
        <v>9.6666666666666661</v>
      </c>
    </row>
    <row r="59" spans="2:16" x14ac:dyDescent="0.25">
      <c r="G59" s="49">
        <f>IF(S1&lt;$C$16,1,0)</f>
        <v>1</v>
      </c>
      <c r="H59" s="49">
        <f>IF(SUM(G59)&lt;$C$16,1,0)</f>
        <v>1</v>
      </c>
      <c r="I59" s="49">
        <f>IF(SUM(G59:H59)&lt;$C$16,1,0)</f>
        <v>1</v>
      </c>
      <c r="J59" s="49">
        <f>IF(SUM(G59:I59)&lt;$C$16,1,0)</f>
        <v>0</v>
      </c>
      <c r="K59" s="49">
        <f>IF(SUM(G59:J59)&lt;$C$16,1,0)</f>
        <v>0</v>
      </c>
      <c r="L59" s="49">
        <f>IF(SUM(G59:K59)&lt;$C$16,1,0)</f>
        <v>0</v>
      </c>
      <c r="M59" s="49">
        <f>IF(SUM(G59:L59)&lt;$C$16,1,0)</f>
        <v>0</v>
      </c>
      <c r="N59" s="49">
        <f>IF(SUM(G59:M59)&lt;$C$16,1,0)</f>
        <v>0</v>
      </c>
      <c r="O59" s="49">
        <f>IF(SUM(G59:N59)&lt;$C$16,1,0)</f>
        <v>0</v>
      </c>
      <c r="P59" s="49">
        <f>IF(SUM(G59:O59)&lt;$C$16,1,0)</f>
        <v>0</v>
      </c>
    </row>
    <row r="60" spans="2:16" x14ac:dyDescent="0.25">
      <c r="B60" s="14" t="s">
        <v>31</v>
      </c>
      <c r="C60" s="13"/>
      <c r="D60" s="13"/>
      <c r="E60" s="13"/>
      <c r="F60" s="13"/>
      <c r="G60" s="15" t="s">
        <v>16</v>
      </c>
      <c r="H60" s="15" t="s">
        <v>17</v>
      </c>
      <c r="I60" s="15" t="s">
        <v>18</v>
      </c>
      <c r="J60" s="15" t="s">
        <v>19</v>
      </c>
      <c r="K60" s="15" t="s">
        <v>20</v>
      </c>
      <c r="L60" s="15" t="s">
        <v>21</v>
      </c>
      <c r="M60" s="15" t="s">
        <v>22</v>
      </c>
      <c r="N60" s="15" t="s">
        <v>23</v>
      </c>
      <c r="O60" s="15" t="s">
        <v>24</v>
      </c>
      <c r="P60" s="15" t="s">
        <v>25</v>
      </c>
    </row>
    <row r="61" spans="2:16" x14ac:dyDescent="0.25">
      <c r="B61" s="3" t="s">
        <v>34</v>
      </c>
    </row>
    <row r="62" spans="2:16" x14ac:dyDescent="0.25">
      <c r="B62" t="s">
        <v>35</v>
      </c>
      <c r="E62" s="2">
        <f>C15</f>
        <v>2000000</v>
      </c>
      <c r="F62" s="2"/>
      <c r="G62" s="2">
        <f>IF(G59&gt;0,E62-G64,0)</f>
        <v>1333000</v>
      </c>
      <c r="H62" s="2">
        <f>IF(H59&gt;0,G62-H64,0)</f>
        <v>666000</v>
      </c>
      <c r="I62" s="2">
        <f t="shared" ref="I62:P62" si="15">IF(I59&gt;0,H62-I64,0)</f>
        <v>-1000</v>
      </c>
      <c r="J62" s="2">
        <f t="shared" si="15"/>
        <v>0</v>
      </c>
      <c r="K62" s="2">
        <f t="shared" si="15"/>
        <v>0</v>
      </c>
      <c r="L62" s="2">
        <f t="shared" si="15"/>
        <v>0</v>
      </c>
      <c r="M62" s="2">
        <f t="shared" si="15"/>
        <v>0</v>
      </c>
      <c r="N62" s="2">
        <f t="shared" si="15"/>
        <v>0</v>
      </c>
      <c r="O62" s="2">
        <f t="shared" si="15"/>
        <v>0</v>
      </c>
      <c r="P62" s="2">
        <f t="shared" si="15"/>
        <v>0</v>
      </c>
    </row>
    <row r="63" spans="2:16" x14ac:dyDescent="0.25">
      <c r="B63" t="s">
        <v>33</v>
      </c>
      <c r="G63" s="2">
        <f>IF(G59&gt;0,ROUND(E62*$C$17,-3),0)</f>
        <v>80000</v>
      </c>
      <c r="H63" s="2">
        <f>IF(H59&gt;0,ROUND(G62*$C$17,-3),0)</f>
        <v>53000</v>
      </c>
      <c r="I63" s="2">
        <f t="shared" ref="I63:P63" si="16">IF(I59&gt;0,ROUND(H62*$C$17,-3),0)</f>
        <v>27000</v>
      </c>
      <c r="J63" s="2">
        <f t="shared" si="16"/>
        <v>0</v>
      </c>
      <c r="K63" s="2">
        <f t="shared" si="16"/>
        <v>0</v>
      </c>
      <c r="L63" s="2">
        <f t="shared" si="16"/>
        <v>0</v>
      </c>
      <c r="M63" s="2">
        <f t="shared" si="16"/>
        <v>0</v>
      </c>
      <c r="N63" s="2">
        <f t="shared" si="16"/>
        <v>0</v>
      </c>
      <c r="O63" s="2">
        <f t="shared" si="16"/>
        <v>0</v>
      </c>
      <c r="P63" s="2">
        <f t="shared" si="16"/>
        <v>0</v>
      </c>
    </row>
    <row r="64" spans="2:16" x14ac:dyDescent="0.25">
      <c r="B64" s="21" t="s">
        <v>32</v>
      </c>
      <c r="C64" s="21"/>
      <c r="D64" s="21"/>
      <c r="E64" s="21"/>
      <c r="F64" s="21"/>
      <c r="G64" s="48">
        <f t="shared" ref="G64:P64" si="17">IF(G59&gt;0,ROUND($E$62/$C$16,-3),0)</f>
        <v>667000</v>
      </c>
      <c r="H64" s="48">
        <f t="shared" si="17"/>
        <v>667000</v>
      </c>
      <c r="I64" s="48">
        <f t="shared" si="17"/>
        <v>667000</v>
      </c>
      <c r="J64" s="48">
        <f t="shared" si="17"/>
        <v>0</v>
      </c>
      <c r="K64" s="48">
        <f t="shared" si="17"/>
        <v>0</v>
      </c>
      <c r="L64" s="48">
        <f t="shared" si="17"/>
        <v>0</v>
      </c>
      <c r="M64" s="48">
        <f t="shared" si="17"/>
        <v>0</v>
      </c>
      <c r="N64" s="48">
        <f t="shared" si="17"/>
        <v>0</v>
      </c>
      <c r="O64" s="48">
        <f t="shared" si="17"/>
        <v>0</v>
      </c>
      <c r="P64" s="48">
        <f t="shared" si="17"/>
        <v>0</v>
      </c>
    </row>
    <row r="65" spans="2:16" x14ac:dyDescent="0.25">
      <c r="B65" s="3" t="s">
        <v>38</v>
      </c>
      <c r="C65" s="3"/>
      <c r="D65" s="3"/>
      <c r="E65" s="3"/>
      <c r="F65" s="3"/>
      <c r="G65" s="4">
        <f>SUM(G63:G64)</f>
        <v>747000</v>
      </c>
      <c r="H65" s="4">
        <f t="shared" ref="H65:P65" si="18">SUM(H63:H64)</f>
        <v>720000</v>
      </c>
      <c r="I65" s="4">
        <f t="shared" si="18"/>
        <v>694000</v>
      </c>
      <c r="J65" s="4">
        <f t="shared" si="18"/>
        <v>0</v>
      </c>
      <c r="K65" s="4">
        <f t="shared" si="18"/>
        <v>0</v>
      </c>
      <c r="L65" s="4">
        <f t="shared" si="18"/>
        <v>0</v>
      </c>
      <c r="M65" s="4">
        <f t="shared" si="18"/>
        <v>0</v>
      </c>
      <c r="N65" s="4">
        <f t="shared" si="18"/>
        <v>0</v>
      </c>
      <c r="O65" s="4">
        <f t="shared" si="18"/>
        <v>0</v>
      </c>
      <c r="P65" s="4">
        <f t="shared" si="18"/>
        <v>0</v>
      </c>
    </row>
    <row r="67" spans="2:16" x14ac:dyDescent="0.25">
      <c r="B67" s="3" t="s">
        <v>36</v>
      </c>
    </row>
    <row r="68" spans="2:16" x14ac:dyDescent="0.25">
      <c r="B68" t="s">
        <v>35</v>
      </c>
      <c r="E68" s="2">
        <f>$C$15</f>
        <v>2000000</v>
      </c>
      <c r="F68" s="2"/>
      <c r="G68" s="2">
        <f>IF(G59&gt;0,E68-G70,0)</f>
        <v>1359000</v>
      </c>
      <c r="H68" s="2">
        <f>IF(H59&gt;0,G68-H70,0)</f>
        <v>692000</v>
      </c>
      <c r="I68" s="2">
        <f>IF(I59&gt;0,H68-I70,0)</f>
        <v>-1000</v>
      </c>
      <c r="J68" s="2">
        <f t="shared" ref="J68:P68" si="19">IF(J59&gt;0,G68-J70,0)</f>
        <v>0</v>
      </c>
      <c r="K68" s="2">
        <f t="shared" si="19"/>
        <v>0</v>
      </c>
      <c r="L68" s="2">
        <f t="shared" si="19"/>
        <v>0</v>
      </c>
      <c r="M68" s="2">
        <f t="shared" si="19"/>
        <v>0</v>
      </c>
      <c r="N68" s="2">
        <f t="shared" si="19"/>
        <v>0</v>
      </c>
      <c r="O68" s="2">
        <f t="shared" si="19"/>
        <v>0</v>
      </c>
      <c r="P68" s="2">
        <f t="shared" si="19"/>
        <v>0</v>
      </c>
    </row>
    <row r="69" spans="2:16" x14ac:dyDescent="0.25">
      <c r="B69" t="s">
        <v>33</v>
      </c>
      <c r="G69" s="2">
        <f>IF(G59&gt;0,ROUND(E68*$C$17,-3),0)</f>
        <v>80000</v>
      </c>
      <c r="H69" s="2">
        <f>IF(H59&gt;0,ROUND(G68*$C$17,-3),0)</f>
        <v>54000</v>
      </c>
      <c r="I69" s="2">
        <f t="shared" ref="I69:P69" si="20">IF(I59&gt;0,ROUND(H68*$C$17,-3),0)</f>
        <v>28000</v>
      </c>
      <c r="J69" s="2">
        <f t="shared" si="20"/>
        <v>0</v>
      </c>
      <c r="K69" s="2">
        <f t="shared" si="20"/>
        <v>0</v>
      </c>
      <c r="L69" s="2">
        <f t="shared" si="20"/>
        <v>0</v>
      </c>
      <c r="M69" s="2">
        <f t="shared" si="20"/>
        <v>0</v>
      </c>
      <c r="N69" s="2">
        <f t="shared" si="20"/>
        <v>0</v>
      </c>
      <c r="O69" s="2">
        <f t="shared" si="20"/>
        <v>0</v>
      </c>
      <c r="P69" s="2">
        <f t="shared" si="20"/>
        <v>0</v>
      </c>
    </row>
    <row r="70" spans="2:16" x14ac:dyDescent="0.25">
      <c r="B70" s="21" t="s">
        <v>32</v>
      </c>
      <c r="C70" s="21"/>
      <c r="D70" s="21"/>
      <c r="E70" s="21"/>
      <c r="F70" s="21"/>
      <c r="G70" s="48">
        <f>IF(G59&gt;0,G71-G69,0)</f>
        <v>641000</v>
      </c>
      <c r="H70" s="48">
        <f t="shared" ref="H70:P70" si="21">IF(H59&gt;0,H71-H69,0)</f>
        <v>667000</v>
      </c>
      <c r="I70" s="48">
        <f t="shared" si="21"/>
        <v>693000</v>
      </c>
      <c r="J70" s="48">
        <f t="shared" si="21"/>
        <v>0</v>
      </c>
      <c r="K70" s="48">
        <f t="shared" si="21"/>
        <v>0</v>
      </c>
      <c r="L70" s="48">
        <f t="shared" si="21"/>
        <v>0</v>
      </c>
      <c r="M70" s="48">
        <f t="shared" si="21"/>
        <v>0</v>
      </c>
      <c r="N70" s="48">
        <f t="shared" si="21"/>
        <v>0</v>
      </c>
      <c r="O70" s="48">
        <f t="shared" si="21"/>
        <v>0</v>
      </c>
      <c r="P70" s="48">
        <f t="shared" si="21"/>
        <v>0</v>
      </c>
    </row>
    <row r="71" spans="2:16" x14ac:dyDescent="0.25">
      <c r="B71" s="3" t="s">
        <v>37</v>
      </c>
      <c r="C71" s="3"/>
      <c r="D71" s="3"/>
      <c r="G71" s="18">
        <f>IF(G59&gt;0,ROUND(-PMT($C$17,$C$16,$C$15),-3),0)</f>
        <v>721000</v>
      </c>
      <c r="H71" s="18">
        <f t="shared" ref="H71:P71" si="22">IF(H59&gt;0,ROUND(-PMT($C$17,$C$16,$C$15),-3),0)</f>
        <v>721000</v>
      </c>
      <c r="I71" s="18">
        <f t="shared" si="22"/>
        <v>721000</v>
      </c>
      <c r="J71" s="18">
        <f t="shared" si="22"/>
        <v>0</v>
      </c>
      <c r="K71" s="18">
        <f t="shared" si="22"/>
        <v>0</v>
      </c>
      <c r="L71" s="18">
        <f t="shared" si="22"/>
        <v>0</v>
      </c>
      <c r="M71" s="18">
        <f t="shared" si="22"/>
        <v>0</v>
      </c>
      <c r="N71" s="18">
        <f t="shared" si="22"/>
        <v>0</v>
      </c>
      <c r="O71" s="18">
        <f t="shared" si="22"/>
        <v>0</v>
      </c>
      <c r="P71" s="18">
        <f t="shared" si="22"/>
        <v>0</v>
      </c>
    </row>
    <row r="73" spans="2:16" x14ac:dyDescent="0.25">
      <c r="B73" t="s">
        <v>54</v>
      </c>
    </row>
    <row r="74" spans="2:16" x14ac:dyDescent="0.25">
      <c r="B74" t="s">
        <v>55</v>
      </c>
    </row>
  </sheetData>
  <phoneticPr fontId="16" type="noConversion"/>
  <dataValidations count="1">
    <dataValidation type="list" allowBlank="1" showInputMessage="1" showErrorMessage="1" sqref="C18" xr:uid="{36D518E9-00B1-455B-BB50-DFD53ACBC45A}">
      <formula1>$B$73:$B$74</formula1>
    </dataValidation>
  </dataValidations>
  <pageMargins left="0.25" right="0.25" top="0.75" bottom="0.75" header="0.3" footer="0.3"/>
  <pageSetup paperSize="9" scale="44" fitToHeight="0" orientation="portrait" r:id="rId1"/>
  <headerFooter>
    <oddHeader>&amp;RUtarbeidet av:			
&amp;G</oddHeader>
    <oddFooter>&amp;C&amp;P av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24F6-1A2C-4D38-A793-2F100A244244}">
  <dimension ref="B2:O29"/>
  <sheetViews>
    <sheetView showGridLines="0" workbookViewId="0">
      <selection activeCell="L6" sqref="L6"/>
    </sheetView>
  </sheetViews>
  <sheetFormatPr baseColWidth="10" defaultRowHeight="15" x14ac:dyDescent="0.25"/>
  <cols>
    <col min="2" max="2" width="28.28515625" customWidth="1"/>
  </cols>
  <sheetData>
    <row r="2" spans="2:15" ht="35.25" customHeight="1" x14ac:dyDescent="0.4">
      <c r="B2" s="35" t="s">
        <v>42</v>
      </c>
      <c r="C2" s="22"/>
      <c r="D2" s="22"/>
      <c r="E2" s="22"/>
      <c r="F2" s="22"/>
      <c r="G2" s="22"/>
      <c r="H2" s="22"/>
      <c r="I2" s="22"/>
      <c r="J2" s="22"/>
      <c r="K2" s="22"/>
      <c r="L2" s="22"/>
    </row>
    <row r="4" spans="2:15" x14ac:dyDescent="0.25">
      <c r="B4" t="s">
        <v>43</v>
      </c>
    </row>
    <row r="6" spans="2:15" x14ac:dyDescent="0.25">
      <c r="B6" s="14"/>
      <c r="C6" s="15" t="s">
        <v>17</v>
      </c>
      <c r="D6" s="15" t="s">
        <v>18</v>
      </c>
      <c r="E6" s="15" t="s">
        <v>19</v>
      </c>
      <c r="F6" s="15" t="s">
        <v>20</v>
      </c>
      <c r="G6" s="15" t="s">
        <v>21</v>
      </c>
      <c r="H6" s="15" t="s">
        <v>22</v>
      </c>
      <c r="I6" s="15" t="s">
        <v>23</v>
      </c>
      <c r="J6" s="15" t="s">
        <v>24</v>
      </c>
      <c r="K6" s="15" t="s">
        <v>25</v>
      </c>
      <c r="L6" s="15" t="s">
        <v>105</v>
      </c>
    </row>
    <row r="7" spans="2:15" x14ac:dyDescent="0.25">
      <c r="C7" s="26"/>
    </row>
    <row r="8" spans="2:15" x14ac:dyDescent="0.25">
      <c r="B8" t="s">
        <v>39</v>
      </c>
      <c r="C8" s="33"/>
      <c r="D8" s="33"/>
      <c r="E8" s="33"/>
      <c r="F8" s="33"/>
      <c r="G8" s="33"/>
      <c r="H8" s="33"/>
      <c r="I8" s="33"/>
      <c r="J8" s="33"/>
      <c r="K8" s="33"/>
      <c r="L8" s="33"/>
      <c r="O8" s="38"/>
    </row>
    <row r="9" spans="2:15" x14ac:dyDescent="0.25">
      <c r="B9" t="s">
        <v>3</v>
      </c>
      <c r="C9" s="33"/>
      <c r="D9" s="33"/>
      <c r="E9" s="33"/>
      <c r="F9" s="33"/>
      <c r="G9" s="33"/>
      <c r="H9" s="33"/>
      <c r="I9" s="33"/>
      <c r="J9" s="33"/>
      <c r="K9" s="33"/>
      <c r="L9" s="33"/>
      <c r="O9" s="38"/>
    </row>
    <row r="10" spans="2:15" x14ac:dyDescent="0.25">
      <c r="C10" s="25"/>
      <c r="D10" s="16"/>
      <c r="E10" s="16"/>
      <c r="F10" s="16"/>
      <c r="G10" s="16"/>
      <c r="H10" s="16"/>
      <c r="I10" s="16"/>
      <c r="J10" s="16"/>
      <c r="K10" s="16"/>
      <c r="L10" s="16"/>
      <c r="O10" s="38"/>
    </row>
    <row r="11" spans="2:15" x14ac:dyDescent="0.25">
      <c r="B11" t="s">
        <v>52</v>
      </c>
      <c r="C11" s="33"/>
      <c r="D11" s="33"/>
      <c r="E11" s="33"/>
      <c r="F11" s="33"/>
      <c r="G11" s="33"/>
      <c r="H11" s="33"/>
      <c r="I11" s="33"/>
      <c r="J11" s="33"/>
      <c r="K11" s="33"/>
      <c r="L11" s="33"/>
      <c r="O11" s="38"/>
    </row>
    <row r="12" spans="2:15" x14ac:dyDescent="0.25">
      <c r="B12" t="s">
        <v>2</v>
      </c>
      <c r="C12" s="33"/>
      <c r="D12" s="33"/>
      <c r="E12" s="33"/>
      <c r="F12" s="33"/>
      <c r="G12" s="33"/>
      <c r="H12" s="33"/>
      <c r="I12" s="33"/>
      <c r="J12" s="33"/>
      <c r="K12" s="33"/>
      <c r="L12" s="33"/>
      <c r="O12" s="38"/>
    </row>
    <row r="13" spans="2:15" x14ac:dyDescent="0.25">
      <c r="B13" t="s">
        <v>1</v>
      </c>
      <c r="C13" s="33"/>
      <c r="D13" s="33"/>
      <c r="E13" s="33"/>
      <c r="F13" s="33"/>
      <c r="G13" s="33"/>
      <c r="H13" s="33"/>
      <c r="I13" s="33"/>
      <c r="J13" s="33"/>
      <c r="K13" s="33"/>
      <c r="L13" s="33"/>
      <c r="O13" s="38"/>
    </row>
    <row r="14" spans="2:15" x14ac:dyDescent="0.25">
      <c r="O14" s="38"/>
    </row>
    <row r="15" spans="2:15" x14ac:dyDescent="0.25">
      <c r="B15" t="s">
        <v>45</v>
      </c>
      <c r="O15" s="38"/>
    </row>
    <row r="16" spans="2:15" ht="5.0999999999999996" customHeight="1" x14ac:dyDescent="0.25">
      <c r="O16" s="38"/>
    </row>
    <row r="17" spans="2:15" x14ac:dyDescent="0.25">
      <c r="B17" s="34" t="s">
        <v>48</v>
      </c>
      <c r="C17" s="33"/>
      <c r="D17" s="33"/>
      <c r="E17" s="33"/>
      <c r="F17" s="33"/>
      <c r="G17" s="33"/>
      <c r="H17" s="33"/>
      <c r="I17" s="33"/>
      <c r="J17" s="33"/>
      <c r="K17" s="33"/>
      <c r="L17" s="33"/>
      <c r="O17" s="38"/>
    </row>
    <row r="18" spans="2:15" x14ac:dyDescent="0.25">
      <c r="B18" s="34" t="s">
        <v>46</v>
      </c>
      <c r="C18" s="33"/>
      <c r="D18" s="33"/>
      <c r="E18" s="33"/>
      <c r="F18" s="33"/>
      <c r="G18" s="33"/>
      <c r="H18" s="33"/>
      <c r="I18" s="33"/>
      <c r="J18" s="33"/>
      <c r="K18" s="33"/>
      <c r="L18" s="33"/>
      <c r="O18" s="38"/>
    </row>
    <row r="19" spans="2:15" x14ac:dyDescent="0.25">
      <c r="B19" s="34" t="s">
        <v>47</v>
      </c>
      <c r="C19" s="33"/>
      <c r="D19" s="33"/>
      <c r="E19" s="33"/>
      <c r="F19" s="33"/>
      <c r="G19" s="33"/>
      <c r="H19" s="33"/>
      <c r="I19" s="33"/>
      <c r="J19" s="33"/>
      <c r="K19" s="33"/>
      <c r="L19" s="33"/>
      <c r="O19" s="38"/>
    </row>
    <row r="20" spans="2:15" x14ac:dyDescent="0.25">
      <c r="C20" s="33"/>
      <c r="D20" s="33"/>
      <c r="E20" s="33"/>
      <c r="F20" s="33"/>
      <c r="G20" s="33"/>
      <c r="H20" s="33"/>
      <c r="I20" s="33"/>
      <c r="J20" s="33"/>
      <c r="K20" s="33"/>
      <c r="L20" s="33"/>
      <c r="O20" s="38"/>
    </row>
    <row r="21" spans="2:15" x14ac:dyDescent="0.25">
      <c r="C21" s="33"/>
      <c r="D21" s="33"/>
      <c r="E21" s="33"/>
      <c r="F21" s="33"/>
      <c r="G21" s="33"/>
      <c r="H21" s="33"/>
      <c r="I21" s="33"/>
      <c r="J21" s="33"/>
      <c r="K21" s="33"/>
      <c r="L21" s="33"/>
      <c r="O21" s="38"/>
    </row>
    <row r="22" spans="2:15" x14ac:dyDescent="0.25">
      <c r="C22" s="33"/>
      <c r="D22" s="33"/>
      <c r="E22" s="33"/>
      <c r="F22" s="33"/>
      <c r="G22" s="33"/>
      <c r="H22" s="33"/>
      <c r="I22" s="33"/>
      <c r="J22" s="33"/>
      <c r="K22" s="33"/>
      <c r="L22" s="33"/>
      <c r="O22" s="38"/>
    </row>
    <row r="23" spans="2:15" x14ac:dyDescent="0.25">
      <c r="B23" t="s">
        <v>0</v>
      </c>
      <c r="C23" s="33"/>
      <c r="D23" s="33"/>
      <c r="E23" s="33"/>
      <c r="F23" s="33"/>
      <c r="G23" s="33"/>
      <c r="H23" s="33"/>
      <c r="I23" s="33"/>
      <c r="J23" s="33"/>
      <c r="K23" s="33"/>
      <c r="L23" s="33"/>
      <c r="O23" s="38"/>
    </row>
    <row r="24" spans="2:15" x14ac:dyDescent="0.25">
      <c r="B24" t="s">
        <v>44</v>
      </c>
      <c r="C24" s="2">
        <f>SUM(C17:C23)</f>
        <v>0</v>
      </c>
      <c r="D24" s="2">
        <f t="shared" ref="D24:L24" si="0">SUM(D17:D23)</f>
        <v>0</v>
      </c>
      <c r="E24" s="2">
        <f t="shared" si="0"/>
        <v>0</v>
      </c>
      <c r="F24" s="2">
        <f t="shared" si="0"/>
        <v>0</v>
      </c>
      <c r="G24" s="2">
        <f t="shared" si="0"/>
        <v>0</v>
      </c>
      <c r="H24" s="2">
        <f t="shared" si="0"/>
        <v>0</v>
      </c>
      <c r="I24" s="2">
        <f t="shared" si="0"/>
        <v>0</v>
      </c>
      <c r="J24" s="2">
        <f t="shared" si="0"/>
        <v>0</v>
      </c>
      <c r="K24" s="2">
        <f t="shared" si="0"/>
        <v>0</v>
      </c>
      <c r="L24" s="2">
        <f t="shared" si="0"/>
        <v>0</v>
      </c>
      <c r="O24" s="38"/>
    </row>
    <row r="25" spans="2:15" x14ac:dyDescent="0.25">
      <c r="C25" s="25"/>
      <c r="D25" s="16"/>
      <c r="E25" s="16"/>
      <c r="F25" s="16"/>
      <c r="G25" s="16"/>
      <c r="H25" s="16"/>
      <c r="I25" s="16"/>
      <c r="J25" s="16"/>
      <c r="K25" s="16"/>
      <c r="L25" s="16"/>
      <c r="O25" s="38"/>
    </row>
    <row r="26" spans="2:15" x14ac:dyDescent="0.25">
      <c r="C26" s="26"/>
      <c r="O26" s="38"/>
    </row>
    <row r="27" spans="2:15" x14ac:dyDescent="0.25">
      <c r="B27" t="s">
        <v>6</v>
      </c>
      <c r="C27" s="33"/>
      <c r="D27" s="33"/>
      <c r="E27" s="33"/>
      <c r="F27" s="33"/>
      <c r="G27" s="33"/>
      <c r="H27" s="33"/>
      <c r="I27" s="33"/>
      <c r="J27" s="33"/>
      <c r="K27" s="33"/>
      <c r="L27" s="33"/>
      <c r="O27" s="38"/>
    </row>
    <row r="28" spans="2:15" x14ac:dyDescent="0.25">
      <c r="B28" t="s">
        <v>49</v>
      </c>
      <c r="C28" s="33"/>
      <c r="D28" s="33"/>
      <c r="E28" s="33"/>
      <c r="F28" s="33"/>
      <c r="G28" s="33"/>
      <c r="H28" s="33"/>
      <c r="I28" s="33"/>
      <c r="J28" s="33"/>
      <c r="K28" s="33"/>
      <c r="L28" s="33"/>
      <c r="O28" s="38"/>
    </row>
    <row r="29" spans="2:15" x14ac:dyDescent="0.25">
      <c r="C29" s="26"/>
    </row>
  </sheetData>
  <phoneticPr fontId="16"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9950-FD6F-4054-AA30-86C9068D03CE}">
  <sheetPr>
    <pageSetUpPr fitToPage="1"/>
  </sheetPr>
  <dimension ref="B2:U32"/>
  <sheetViews>
    <sheetView showGridLines="0" showRowColHeaders="0" zoomScale="90" zoomScaleNormal="90" workbookViewId="0"/>
  </sheetViews>
  <sheetFormatPr baseColWidth="10" defaultRowHeight="15" x14ac:dyDescent="0.25"/>
  <cols>
    <col min="1" max="1" width="5" customWidth="1"/>
    <col min="2" max="2" width="28.28515625" bestFit="1" customWidth="1"/>
    <col min="3" max="3" width="12.28515625" bestFit="1" customWidth="1"/>
    <col min="4" max="4" width="13.85546875" bestFit="1" customWidth="1"/>
    <col min="5" max="5" width="12.140625" bestFit="1" customWidth="1"/>
    <col min="6" max="6" width="1.42578125" customWidth="1"/>
    <col min="7" max="7" width="16.42578125" bestFit="1" customWidth="1"/>
    <col min="8" max="8" width="1.42578125" customWidth="1"/>
    <col min="9" max="20" width="15.7109375" customWidth="1"/>
  </cols>
  <sheetData>
    <row r="2" spans="2:21" ht="47.25" customHeight="1" x14ac:dyDescent="0.25">
      <c r="B2" s="35" t="s">
        <v>100</v>
      </c>
      <c r="C2" s="21"/>
      <c r="D2" s="21"/>
      <c r="E2" s="21"/>
      <c r="F2" s="21"/>
      <c r="G2" s="21"/>
      <c r="H2" s="21"/>
      <c r="I2" s="21"/>
      <c r="J2" s="21"/>
      <c r="K2" s="21"/>
      <c r="L2" s="21"/>
      <c r="M2" s="21"/>
      <c r="N2" s="21"/>
      <c r="O2" s="21"/>
      <c r="P2" s="21"/>
      <c r="Q2" s="21"/>
      <c r="R2" s="21"/>
      <c r="S2" s="21"/>
      <c r="T2" s="21"/>
      <c r="U2" s="21"/>
    </row>
    <row r="4" spans="2:21" x14ac:dyDescent="0.25">
      <c r="J4" s="49">
        <v>2</v>
      </c>
      <c r="K4" s="49">
        <v>3</v>
      </c>
      <c r="L4" s="49">
        <v>4</v>
      </c>
      <c r="M4" s="49">
        <v>5</v>
      </c>
      <c r="N4" s="49">
        <v>6</v>
      </c>
      <c r="O4" s="49">
        <v>7</v>
      </c>
      <c r="P4" s="49">
        <v>8</v>
      </c>
      <c r="Q4" s="49">
        <v>9</v>
      </c>
      <c r="R4" s="49">
        <v>10</v>
      </c>
      <c r="S4" s="49">
        <v>11</v>
      </c>
      <c r="T4" s="49">
        <v>12</v>
      </c>
      <c r="U4" s="49">
        <v>13</v>
      </c>
    </row>
    <row r="5" spans="2:21" x14ac:dyDescent="0.25">
      <c r="B5" s="45" t="s">
        <v>61</v>
      </c>
      <c r="C5" s="14"/>
      <c r="D5" s="15"/>
      <c r="E5" s="44" t="s">
        <v>60</v>
      </c>
      <c r="F5" s="44"/>
      <c r="G5" s="44" t="s">
        <v>79</v>
      </c>
      <c r="H5" s="44"/>
      <c r="I5" s="74" t="s">
        <v>78</v>
      </c>
      <c r="J5" s="75" t="s">
        <v>66</v>
      </c>
      <c r="K5" s="75" t="s">
        <v>67</v>
      </c>
      <c r="L5" s="75" t="s">
        <v>68</v>
      </c>
      <c r="M5" s="75" t="s">
        <v>69</v>
      </c>
      <c r="N5" s="75" t="s">
        <v>70</v>
      </c>
      <c r="O5" s="75" t="s">
        <v>71</v>
      </c>
      <c r="P5" s="75" t="s">
        <v>72</v>
      </c>
      <c r="Q5" s="75" t="s">
        <v>73</v>
      </c>
      <c r="R5" s="75" t="s">
        <v>74</v>
      </c>
      <c r="S5" s="75" t="s">
        <v>75</v>
      </c>
      <c r="T5" s="75" t="s">
        <v>76</v>
      </c>
      <c r="U5" s="75" t="s">
        <v>77</v>
      </c>
    </row>
    <row r="6" spans="2:21" ht="5.0999999999999996" customHeight="1" x14ac:dyDescent="0.25">
      <c r="I6" s="23"/>
    </row>
    <row r="7" spans="2:21" x14ac:dyDescent="0.25">
      <c r="B7" t="s">
        <v>39</v>
      </c>
      <c r="D7" s="2"/>
      <c r="E7" s="29">
        <v>5000000</v>
      </c>
      <c r="F7" s="19"/>
      <c r="G7" s="29" t="s">
        <v>94</v>
      </c>
      <c r="H7" s="19"/>
      <c r="I7" s="50">
        <f>SUM(J7:U7)</f>
        <v>5000400</v>
      </c>
      <c r="J7" s="51">
        <f>ROUND(IF('Justering måned'!C8&lt;&gt;0,'Justering måned'!C8,'Resultatbudsjett måned'!$E7*VLOOKUP($G7,Fordelingsnøkkel!$B$9:$N$14,'Resultatbudsjett måned'!J$4,FALSE)),-2)</f>
        <v>416700</v>
      </c>
      <c r="K7" s="51">
        <f>ROUND(IF('Justering måned'!D8&lt;&gt;0,'Justering måned'!D8,'Resultatbudsjett måned'!$E7*VLOOKUP($G7,Fordelingsnøkkel!$B$9:$N$14,'Resultatbudsjett måned'!K$4,FALSE)),-2)</f>
        <v>416700</v>
      </c>
      <c r="L7" s="51">
        <f>ROUND(IF('Justering måned'!E8&lt;&gt;0,'Justering måned'!E8,'Resultatbudsjett måned'!$E7*VLOOKUP($G7,Fordelingsnøkkel!$B$9:$N$14,'Resultatbudsjett måned'!L$4,FALSE)),-2)</f>
        <v>416700</v>
      </c>
      <c r="M7" s="51">
        <f>ROUND(IF('Justering måned'!F8&lt;&gt;0,'Justering måned'!F8,'Resultatbudsjett måned'!$E7*VLOOKUP($G7,Fordelingsnøkkel!$B$9:$N$14,'Resultatbudsjett måned'!M$4,FALSE)),-2)</f>
        <v>416700</v>
      </c>
      <c r="N7" s="51">
        <f>ROUND(IF('Justering måned'!G8&lt;&gt;0,'Justering måned'!G8,'Resultatbudsjett måned'!$E7*VLOOKUP($G7,Fordelingsnøkkel!$B$9:$N$14,'Resultatbudsjett måned'!N$4,FALSE)),-2)</f>
        <v>416700</v>
      </c>
      <c r="O7" s="51">
        <f>ROUND(IF('Justering måned'!H8&lt;&gt;0,'Justering måned'!H8,'Resultatbudsjett måned'!$E7*VLOOKUP($G7,Fordelingsnøkkel!$B$9:$N$14,'Resultatbudsjett måned'!O$4,FALSE)),-2)</f>
        <v>416700</v>
      </c>
      <c r="P7" s="51">
        <f>ROUND(IF('Justering måned'!I8&lt;&gt;0,'Justering måned'!I8,'Resultatbudsjett måned'!$E7*VLOOKUP($G7,Fordelingsnøkkel!$B$9:$N$14,'Resultatbudsjett måned'!P$4,FALSE)),-2)</f>
        <v>416700</v>
      </c>
      <c r="Q7" s="51">
        <f>ROUND(IF('Justering måned'!J8&lt;&gt;0,'Justering måned'!J8,'Resultatbudsjett måned'!$E7*VLOOKUP($G7,Fordelingsnøkkel!$B$9:$N$14,'Resultatbudsjett måned'!Q$4,FALSE)),-2)</f>
        <v>416700</v>
      </c>
      <c r="R7" s="51">
        <f>ROUND(IF('Justering måned'!K8&lt;&gt;0,'Justering måned'!K8,'Resultatbudsjett måned'!$E7*VLOOKUP($G7,Fordelingsnøkkel!$B$9:$N$14,'Resultatbudsjett måned'!R$4,FALSE)),-2)</f>
        <v>416700</v>
      </c>
      <c r="S7" s="51">
        <f>ROUND(IF('Justering måned'!L8&lt;&gt;0,'Justering måned'!L8,'Resultatbudsjett måned'!$E7*VLOOKUP($G7,Fordelingsnøkkel!$B$9:$N$14,'Resultatbudsjett måned'!S$4,FALSE)),-2)</f>
        <v>416700</v>
      </c>
      <c r="T7" s="51">
        <f>ROUND(IF('Justering måned'!M8&lt;&gt;0,'Justering måned'!M8,'Resultatbudsjett måned'!$E7*VLOOKUP($G7,Fordelingsnøkkel!$B$9:$N$14,'Resultatbudsjett måned'!T$4,FALSE)),-2)</f>
        <v>416700</v>
      </c>
      <c r="U7" s="51">
        <f>ROUND(IF('Justering måned'!N8&lt;&gt;0,'Justering måned'!N8,'Resultatbudsjett måned'!$E7*VLOOKUP($G7,Fordelingsnøkkel!$B$9:$N$14,'Resultatbudsjett måned'!U$4,FALSE)),-2)</f>
        <v>416700</v>
      </c>
    </row>
    <row r="8" spans="2:21" x14ac:dyDescent="0.25">
      <c r="B8" t="s">
        <v>3</v>
      </c>
      <c r="D8" s="2"/>
      <c r="E8" s="29">
        <v>250000</v>
      </c>
      <c r="F8" s="19"/>
      <c r="G8" s="29" t="s">
        <v>94</v>
      </c>
      <c r="H8" s="19"/>
      <c r="I8" s="50">
        <f>SUM(J8:U8)</f>
        <v>249600</v>
      </c>
      <c r="J8" s="51">
        <f>ROUND(IF('Justering måned'!C9&lt;&gt;0,'Justering måned'!C9,'Resultatbudsjett måned'!$E8*VLOOKUP($G8,Fordelingsnøkkel!$B$9:$N$14,'Resultatbudsjett måned'!J$4,FALSE)),-2)</f>
        <v>20800</v>
      </c>
      <c r="K8" s="51">
        <f>ROUND(IF('Justering måned'!D9&lt;&gt;0,'Justering måned'!D9,'Resultatbudsjett måned'!$E8*VLOOKUP($G8,Fordelingsnøkkel!$B$9:$N$14,'Resultatbudsjett måned'!K$4,FALSE)),-2)</f>
        <v>20800</v>
      </c>
      <c r="L8" s="51">
        <f>ROUND(IF('Justering måned'!E9&lt;&gt;0,'Justering måned'!E9,'Resultatbudsjett måned'!$E8*VLOOKUP($G8,Fordelingsnøkkel!$B$9:$N$14,'Resultatbudsjett måned'!L$4,FALSE)),-2)</f>
        <v>20800</v>
      </c>
      <c r="M8" s="51">
        <f>ROUND(IF('Justering måned'!F9&lt;&gt;0,'Justering måned'!F9,'Resultatbudsjett måned'!$E8*VLOOKUP($G8,Fordelingsnøkkel!$B$9:$N$14,'Resultatbudsjett måned'!M$4,FALSE)),-2)</f>
        <v>20800</v>
      </c>
      <c r="N8" s="51">
        <f>ROUND(IF('Justering måned'!G9&lt;&gt;0,'Justering måned'!G9,'Resultatbudsjett måned'!$E8*VLOOKUP($G8,Fordelingsnøkkel!$B$9:$N$14,'Resultatbudsjett måned'!N$4,FALSE)),-2)</f>
        <v>20800</v>
      </c>
      <c r="O8" s="51">
        <f>ROUND(IF('Justering måned'!H9&lt;&gt;0,'Justering måned'!H9,'Resultatbudsjett måned'!$E8*VLOOKUP($G8,Fordelingsnøkkel!$B$9:$N$14,'Resultatbudsjett måned'!O$4,FALSE)),-2)</f>
        <v>20800</v>
      </c>
      <c r="P8" s="51">
        <f>ROUND(IF('Justering måned'!I9&lt;&gt;0,'Justering måned'!I9,'Resultatbudsjett måned'!$E8*VLOOKUP($G8,Fordelingsnøkkel!$B$9:$N$14,'Resultatbudsjett måned'!P$4,FALSE)),-2)</f>
        <v>20800</v>
      </c>
      <c r="Q8" s="51">
        <f>ROUND(IF('Justering måned'!J9&lt;&gt;0,'Justering måned'!J9,'Resultatbudsjett måned'!$E8*VLOOKUP($G8,Fordelingsnøkkel!$B$9:$N$14,'Resultatbudsjett måned'!Q$4,FALSE)),-2)</f>
        <v>20800</v>
      </c>
      <c r="R8" s="51">
        <f>ROUND(IF('Justering måned'!K9&lt;&gt;0,'Justering måned'!K9,'Resultatbudsjett måned'!$E8*VLOOKUP($G8,Fordelingsnøkkel!$B$9:$N$14,'Resultatbudsjett måned'!R$4,FALSE)),-2)</f>
        <v>20800</v>
      </c>
      <c r="S8" s="51">
        <f>ROUND(IF('Justering måned'!L9&lt;&gt;0,'Justering måned'!L9,'Resultatbudsjett måned'!$E8*VLOOKUP($G8,Fordelingsnøkkel!$B$9:$N$14,'Resultatbudsjett måned'!S$4,FALSE)),-2)</f>
        <v>20800</v>
      </c>
      <c r="T8" s="51">
        <f>ROUND(IF('Justering måned'!M9&lt;&gt;0,'Justering måned'!M9,'Resultatbudsjett måned'!$E8*VLOOKUP($G8,Fordelingsnøkkel!$B$9:$N$14,'Resultatbudsjett måned'!T$4,FALSE)),-2)</f>
        <v>20800</v>
      </c>
      <c r="U8" s="51">
        <f>ROUND(IF('Justering måned'!N9&lt;&gt;0,'Justering måned'!N9,'Resultatbudsjett måned'!$E8*VLOOKUP($G8,Fordelingsnøkkel!$B$9:$N$14,'Resultatbudsjett måned'!U$4,FALSE)),-2)</f>
        <v>20800</v>
      </c>
    </row>
    <row r="9" spans="2:21" ht="5.0999999999999996" customHeight="1" x14ac:dyDescent="0.25">
      <c r="D9" s="2"/>
      <c r="E9" s="19"/>
      <c r="F9" s="19"/>
      <c r="G9" s="19"/>
      <c r="H9" s="19"/>
      <c r="I9" s="50"/>
      <c r="J9" s="51"/>
      <c r="K9" s="51"/>
      <c r="L9" s="51"/>
      <c r="M9" s="51"/>
      <c r="N9" s="51"/>
      <c r="O9" s="51"/>
      <c r="P9" s="51"/>
      <c r="Q9" s="51"/>
      <c r="R9" s="51"/>
    </row>
    <row r="10" spans="2:21" x14ac:dyDescent="0.25">
      <c r="B10" s="5" t="s">
        <v>4</v>
      </c>
      <c r="C10" s="5"/>
      <c r="D10" s="6"/>
      <c r="E10" s="6"/>
      <c r="F10" s="6"/>
      <c r="G10" s="6"/>
      <c r="H10" s="6"/>
      <c r="I10" s="52">
        <f>SUM(I7:I9)</f>
        <v>5250000</v>
      </c>
      <c r="J10" s="53">
        <f>SUM(J7:J9)</f>
        <v>437500</v>
      </c>
      <c r="K10" s="53">
        <f t="shared" ref="K10:U10" si="0">SUM(K7:K9)</f>
        <v>437500</v>
      </c>
      <c r="L10" s="53">
        <f t="shared" si="0"/>
        <v>437500</v>
      </c>
      <c r="M10" s="53">
        <f t="shared" si="0"/>
        <v>437500</v>
      </c>
      <c r="N10" s="53">
        <f t="shared" si="0"/>
        <v>437500</v>
      </c>
      <c r="O10" s="53">
        <f t="shared" si="0"/>
        <v>437500</v>
      </c>
      <c r="P10" s="53">
        <f t="shared" si="0"/>
        <v>437500</v>
      </c>
      <c r="Q10" s="53">
        <f t="shared" si="0"/>
        <v>437500</v>
      </c>
      <c r="R10" s="53">
        <f t="shared" si="0"/>
        <v>437500</v>
      </c>
      <c r="S10" s="53">
        <f t="shared" si="0"/>
        <v>437500</v>
      </c>
      <c r="T10" s="53">
        <f t="shared" si="0"/>
        <v>437500</v>
      </c>
      <c r="U10" s="53">
        <f t="shared" si="0"/>
        <v>437500</v>
      </c>
    </row>
    <row r="11" spans="2:21" ht="5.0999999999999996" customHeight="1" x14ac:dyDescent="0.25">
      <c r="I11" s="50"/>
      <c r="J11" s="1"/>
      <c r="K11" s="1"/>
      <c r="L11" s="1"/>
      <c r="M11" s="1"/>
      <c r="N11" s="1"/>
      <c r="O11" s="1"/>
      <c r="P11" s="1"/>
      <c r="Q11" s="1"/>
      <c r="R11" s="1"/>
    </row>
    <row r="12" spans="2:21" ht="15" customHeight="1" x14ac:dyDescent="0.25">
      <c r="B12" t="s">
        <v>52</v>
      </c>
      <c r="E12" s="29">
        <v>1000000</v>
      </c>
      <c r="F12" s="19"/>
      <c r="G12" s="29" t="s">
        <v>94</v>
      </c>
      <c r="I12" s="50">
        <f>SUM(J12:U12)</f>
        <v>999600</v>
      </c>
      <c r="J12" s="51">
        <f>ROUND(IF('Justering måned'!C11&lt;&gt;0,'Justering måned'!C11,'Resultatbudsjett måned'!$E12*VLOOKUP($G12,Fordelingsnøkkel!$B$9:$N$14,'Resultatbudsjett måned'!J$4,FALSE)),-2)</f>
        <v>83300</v>
      </c>
      <c r="K12" s="51">
        <f>ROUND(IF('Justering måned'!D11&lt;&gt;0,'Justering måned'!D11,'Resultatbudsjett måned'!$E12*VLOOKUP($G12,Fordelingsnøkkel!$B$9:$N$14,'Resultatbudsjett måned'!K$4,FALSE)),-2)</f>
        <v>83300</v>
      </c>
      <c r="L12" s="51">
        <f>ROUND(IF('Justering måned'!E11&lt;&gt;0,'Justering måned'!E11,'Resultatbudsjett måned'!$E12*VLOOKUP($G12,Fordelingsnøkkel!$B$9:$N$14,'Resultatbudsjett måned'!L$4,FALSE)),-2)</f>
        <v>83300</v>
      </c>
      <c r="M12" s="51">
        <f>ROUND(IF('Justering måned'!F11&lt;&gt;0,'Justering måned'!F11,'Resultatbudsjett måned'!$E12*VLOOKUP($G12,Fordelingsnøkkel!$B$9:$N$14,'Resultatbudsjett måned'!M$4,FALSE)),-2)</f>
        <v>83300</v>
      </c>
      <c r="N12" s="51">
        <f>ROUND(IF('Justering måned'!G11&lt;&gt;0,'Justering måned'!G11,'Resultatbudsjett måned'!$E12*VLOOKUP($G12,Fordelingsnøkkel!$B$9:$N$14,'Resultatbudsjett måned'!N$4,FALSE)),-2)</f>
        <v>83300</v>
      </c>
      <c r="O12" s="51">
        <f>ROUND(IF('Justering måned'!H11&lt;&gt;0,'Justering måned'!H11,'Resultatbudsjett måned'!$E12*VLOOKUP($G12,Fordelingsnøkkel!$B$9:$N$14,'Resultatbudsjett måned'!O$4,FALSE)),-2)</f>
        <v>83300</v>
      </c>
      <c r="P12" s="51">
        <f>ROUND(IF('Justering måned'!I11&lt;&gt;0,'Justering måned'!I11,'Resultatbudsjett måned'!$E12*VLOOKUP($G12,Fordelingsnøkkel!$B$9:$N$14,'Resultatbudsjett måned'!P$4,FALSE)),-2)</f>
        <v>83300</v>
      </c>
      <c r="Q12" s="51">
        <f>ROUND(IF('Justering måned'!J11&lt;&gt;0,'Justering måned'!J11,'Resultatbudsjett måned'!$E12*VLOOKUP($G12,Fordelingsnøkkel!$B$9:$N$14,'Resultatbudsjett måned'!Q$4,FALSE)),-2)</f>
        <v>83300</v>
      </c>
      <c r="R12" s="51">
        <f>ROUND(IF('Justering måned'!K11&lt;&gt;0,'Justering måned'!K11,'Resultatbudsjett måned'!$E12*VLOOKUP($G12,Fordelingsnøkkel!$B$9:$N$14,'Resultatbudsjett måned'!R$4,FALSE)),-2)</f>
        <v>83300</v>
      </c>
      <c r="S12" s="51">
        <f>ROUND(IF('Justering måned'!L11&lt;&gt;0,'Justering måned'!L11,'Resultatbudsjett måned'!$E12*VLOOKUP($G12,Fordelingsnøkkel!$B$9:$N$14,'Resultatbudsjett måned'!S$4,FALSE)),-2)</f>
        <v>83300</v>
      </c>
      <c r="T12" s="51">
        <f>ROUND(IF('Justering måned'!M11&lt;&gt;0,'Justering måned'!M11,'Resultatbudsjett måned'!$E12*VLOOKUP($G12,Fordelingsnøkkel!$B$9:$N$14,'Resultatbudsjett måned'!T$4,FALSE)),-2)</f>
        <v>83300</v>
      </c>
      <c r="U12" s="51">
        <f>ROUND(IF('Justering måned'!N11&lt;&gt;0,'Justering måned'!N11,'Resultatbudsjett måned'!$E12*VLOOKUP($G12,Fordelingsnøkkel!$B$9:$N$14,'Resultatbudsjett måned'!U$4,FALSE)),-2)</f>
        <v>83300</v>
      </c>
    </row>
    <row r="13" spans="2:21" x14ac:dyDescent="0.25">
      <c r="B13" t="s">
        <v>2</v>
      </c>
      <c r="D13" s="2"/>
      <c r="E13" s="29">
        <v>3500000</v>
      </c>
      <c r="F13" s="19"/>
      <c r="G13" s="29" t="s">
        <v>95</v>
      </c>
      <c r="H13" s="19"/>
      <c r="I13" s="50">
        <f t="shared" ref="I13:I15" si="1">SUM(J13:U13)</f>
        <v>3500200</v>
      </c>
      <c r="J13" s="51">
        <f>ROUND(IF('Justering måned'!C12&lt;&gt;0,'Justering måned'!C12,'Resultatbudsjett måned'!$E13*VLOOKUP($G13,Fordelingsnøkkel!$B$9:$N$14,'Resultatbudsjett måned'!J$4,FALSE)),-2)</f>
        <v>318200</v>
      </c>
      <c r="K13" s="51">
        <f>ROUND(IF('Justering måned'!D12&lt;&gt;0,'Justering måned'!D12,'Resultatbudsjett måned'!$E13*VLOOKUP($G13,Fordelingsnøkkel!$B$9:$N$14,'Resultatbudsjett måned'!K$4,FALSE)),-2)</f>
        <v>318200</v>
      </c>
      <c r="L13" s="51">
        <f>ROUND(IF('Justering måned'!E12&lt;&gt;0,'Justering måned'!E12,'Resultatbudsjett måned'!$E13*VLOOKUP($G13,Fordelingsnøkkel!$B$9:$N$14,'Resultatbudsjett måned'!L$4,FALSE)),-2)</f>
        <v>318200</v>
      </c>
      <c r="M13" s="51">
        <f>ROUND(IF('Justering måned'!F12&lt;&gt;0,'Justering måned'!F12,'Resultatbudsjett måned'!$E13*VLOOKUP($G13,Fordelingsnøkkel!$B$9:$N$14,'Resultatbudsjett måned'!M$4,FALSE)),-2)</f>
        <v>318200</v>
      </c>
      <c r="N13" s="51">
        <f>ROUND(IF('Justering måned'!G12&lt;&gt;0,'Justering måned'!G12,'Resultatbudsjett måned'!$E13*VLOOKUP($G13,Fordelingsnøkkel!$B$9:$N$14,'Resultatbudsjett måned'!N$4,FALSE)),-2)</f>
        <v>318200</v>
      </c>
      <c r="O13" s="51">
        <f>ROUND(IF('Justering måned'!H12&lt;&gt;0,'Justering måned'!H12,'Resultatbudsjett måned'!$E13*VLOOKUP($G13,Fordelingsnøkkel!$B$9:$N$14,'Resultatbudsjett måned'!O$4,FALSE)),-2)</f>
        <v>0</v>
      </c>
      <c r="P13" s="51">
        <f>ROUND(IF('Justering måned'!I12&lt;&gt;0,'Justering måned'!I12,'Resultatbudsjett måned'!$E13*VLOOKUP($G13,Fordelingsnøkkel!$B$9:$N$14,'Resultatbudsjett måned'!P$4,FALSE)),-2)</f>
        <v>318200</v>
      </c>
      <c r="Q13" s="51">
        <f>ROUND(IF('Justering måned'!J12&lt;&gt;0,'Justering måned'!J12,'Resultatbudsjett måned'!$E13*VLOOKUP($G13,Fordelingsnøkkel!$B$9:$N$14,'Resultatbudsjett måned'!Q$4,FALSE)),-2)</f>
        <v>318200</v>
      </c>
      <c r="R13" s="51">
        <f>ROUND(IF('Justering måned'!K12&lt;&gt;0,'Justering måned'!K12,'Resultatbudsjett måned'!$E13*VLOOKUP($G13,Fordelingsnøkkel!$B$9:$N$14,'Resultatbudsjett måned'!R$4,FALSE)),-2)</f>
        <v>318200</v>
      </c>
      <c r="S13" s="51">
        <f>ROUND(IF('Justering måned'!L12&lt;&gt;0,'Justering måned'!L12,'Resultatbudsjett måned'!$E13*VLOOKUP($G13,Fordelingsnøkkel!$B$9:$N$14,'Resultatbudsjett måned'!S$4,FALSE)),-2)</f>
        <v>318200</v>
      </c>
      <c r="T13" s="51">
        <f>ROUND(IF('Justering måned'!M12&lt;&gt;0,'Justering måned'!M12,'Resultatbudsjett måned'!$E13*VLOOKUP($G13,Fordelingsnøkkel!$B$9:$N$14,'Resultatbudsjett måned'!T$4,FALSE)),-2)</f>
        <v>318200</v>
      </c>
      <c r="U13" s="51">
        <f>ROUND(IF('Justering måned'!N12&lt;&gt;0,'Justering måned'!N12,'Resultatbudsjett måned'!$E13*VLOOKUP($G13,Fordelingsnøkkel!$B$9:$N$14,'Resultatbudsjett måned'!U$4,FALSE)),-2)</f>
        <v>318200</v>
      </c>
    </row>
    <row r="14" spans="2:21" x14ac:dyDescent="0.25">
      <c r="B14" t="s">
        <v>1</v>
      </c>
      <c r="D14" s="1"/>
      <c r="E14" s="29">
        <v>85000</v>
      </c>
      <c r="F14" s="19"/>
      <c r="G14" s="29" t="s">
        <v>94</v>
      </c>
      <c r="H14" s="27"/>
      <c r="I14" s="50">
        <f t="shared" si="1"/>
        <v>85200</v>
      </c>
      <c r="J14" s="51">
        <f>ROUND(IF('Justering måned'!C13&lt;&gt;0,'Justering måned'!C13,'Resultatbudsjett måned'!$E14*VLOOKUP($G14,Fordelingsnøkkel!$B$9:$N$14,'Resultatbudsjett måned'!J$4,FALSE)),-2)</f>
        <v>7100</v>
      </c>
      <c r="K14" s="51">
        <f>ROUND(IF('Justering måned'!D13&lt;&gt;0,'Justering måned'!D13,'Resultatbudsjett måned'!$E14*VLOOKUP($G14,Fordelingsnøkkel!$B$9:$N$14,'Resultatbudsjett måned'!K$4,FALSE)),-2)</f>
        <v>7100</v>
      </c>
      <c r="L14" s="51">
        <f>ROUND(IF('Justering måned'!E13&lt;&gt;0,'Justering måned'!E13,'Resultatbudsjett måned'!$E14*VLOOKUP($G14,Fordelingsnøkkel!$B$9:$N$14,'Resultatbudsjett måned'!L$4,FALSE)),-2)</f>
        <v>7100</v>
      </c>
      <c r="M14" s="51">
        <f>ROUND(IF('Justering måned'!F13&lt;&gt;0,'Justering måned'!F13,'Resultatbudsjett måned'!$E14*VLOOKUP($G14,Fordelingsnøkkel!$B$9:$N$14,'Resultatbudsjett måned'!M$4,FALSE)),-2)</f>
        <v>7100</v>
      </c>
      <c r="N14" s="51">
        <f>ROUND(IF('Justering måned'!G13&lt;&gt;0,'Justering måned'!G13,'Resultatbudsjett måned'!$E14*VLOOKUP($G14,Fordelingsnøkkel!$B$9:$N$14,'Resultatbudsjett måned'!N$4,FALSE)),-2)</f>
        <v>7100</v>
      </c>
      <c r="O14" s="51">
        <f>ROUND(IF('Justering måned'!H13&lt;&gt;0,'Justering måned'!H13,'Resultatbudsjett måned'!$E14*VLOOKUP($G14,Fordelingsnøkkel!$B$9:$N$14,'Resultatbudsjett måned'!O$4,FALSE)),-2)</f>
        <v>7100</v>
      </c>
      <c r="P14" s="51">
        <f>ROUND(IF('Justering måned'!I13&lt;&gt;0,'Justering måned'!I13,'Resultatbudsjett måned'!$E14*VLOOKUP($G14,Fordelingsnøkkel!$B$9:$N$14,'Resultatbudsjett måned'!P$4,FALSE)),-2)</f>
        <v>7100</v>
      </c>
      <c r="Q14" s="51">
        <f>ROUND(IF('Justering måned'!J13&lt;&gt;0,'Justering måned'!J13,'Resultatbudsjett måned'!$E14*VLOOKUP($G14,Fordelingsnøkkel!$B$9:$N$14,'Resultatbudsjett måned'!Q$4,FALSE)),-2)</f>
        <v>7100</v>
      </c>
      <c r="R14" s="51">
        <f>ROUND(IF('Justering måned'!K13&lt;&gt;0,'Justering måned'!K13,'Resultatbudsjett måned'!$E14*VLOOKUP($G14,Fordelingsnøkkel!$B$9:$N$14,'Resultatbudsjett måned'!R$4,FALSE)),-2)</f>
        <v>7100</v>
      </c>
      <c r="S14" s="51">
        <f>ROUND(IF('Justering måned'!L13&lt;&gt;0,'Justering måned'!L13,'Resultatbudsjett måned'!$E14*VLOOKUP($G14,Fordelingsnøkkel!$B$9:$N$14,'Resultatbudsjett måned'!S$4,FALSE)),-2)</f>
        <v>7100</v>
      </c>
      <c r="T14" s="51">
        <f>ROUND(IF('Justering måned'!M13&lt;&gt;0,'Justering måned'!M13,'Resultatbudsjett måned'!$E14*VLOOKUP($G14,Fordelingsnøkkel!$B$9:$N$14,'Resultatbudsjett måned'!T$4,FALSE)),-2)</f>
        <v>7100</v>
      </c>
      <c r="U14" s="51">
        <f>ROUND(IF('Justering måned'!N13&lt;&gt;0,'Justering måned'!N13,'Resultatbudsjett måned'!$E14*VLOOKUP($G14,Fordelingsnøkkel!$B$9:$N$14,'Resultatbudsjett måned'!U$4,FALSE)),-2)</f>
        <v>7100</v>
      </c>
    </row>
    <row r="15" spans="2:21" x14ac:dyDescent="0.25">
      <c r="B15" t="s">
        <v>0</v>
      </c>
      <c r="D15" s="2"/>
      <c r="E15" s="29">
        <v>1250000</v>
      </c>
      <c r="F15" s="19"/>
      <c r="G15" s="29" t="s">
        <v>94</v>
      </c>
      <c r="H15" s="19"/>
      <c r="I15" s="50">
        <f t="shared" si="1"/>
        <v>1250400</v>
      </c>
      <c r="J15" s="51">
        <f>ROUND(IF('Justering måned'!C24&lt;&gt;0,'Justering måned'!C24,'Resultatbudsjett måned'!$E15*VLOOKUP($G15,Fordelingsnøkkel!$B$9:$N$14,'Resultatbudsjett måned'!J$4,FALSE)),-2)</f>
        <v>104200</v>
      </c>
      <c r="K15" s="51">
        <f>ROUND(IF('Justering måned'!D24&lt;&gt;0,'Justering måned'!D24,'Resultatbudsjett måned'!$E15*VLOOKUP($G15,Fordelingsnøkkel!$B$9:$N$14,'Resultatbudsjett måned'!K$4,FALSE)),-2)</f>
        <v>104200</v>
      </c>
      <c r="L15" s="51">
        <f>ROUND(IF('Justering måned'!E24&lt;&gt;0,'Justering måned'!E24,'Resultatbudsjett måned'!$E15*VLOOKUP($G15,Fordelingsnøkkel!$B$9:$N$14,'Resultatbudsjett måned'!L$4,FALSE)),-2)</f>
        <v>104200</v>
      </c>
      <c r="M15" s="51">
        <f>ROUND(IF('Justering måned'!F24&lt;&gt;0,'Justering måned'!F24,'Resultatbudsjett måned'!$E15*VLOOKUP($G15,Fordelingsnøkkel!$B$9:$N$14,'Resultatbudsjett måned'!M$4,FALSE)),-2)</f>
        <v>104200</v>
      </c>
      <c r="N15" s="51">
        <f>ROUND(IF('Justering måned'!G24&lt;&gt;0,'Justering måned'!G24,'Resultatbudsjett måned'!$E15*VLOOKUP($G15,Fordelingsnøkkel!$B$9:$N$14,'Resultatbudsjett måned'!N$4,FALSE)),-2)</f>
        <v>104200</v>
      </c>
      <c r="O15" s="51">
        <f>ROUND(IF('Justering måned'!H24&lt;&gt;0,'Justering måned'!H24,'Resultatbudsjett måned'!$E15*VLOOKUP($G15,Fordelingsnøkkel!$B$9:$N$14,'Resultatbudsjett måned'!O$4,FALSE)),-2)</f>
        <v>104200</v>
      </c>
      <c r="P15" s="51">
        <f>ROUND(IF('Justering måned'!I24&lt;&gt;0,'Justering måned'!I24,'Resultatbudsjett måned'!$E15*VLOOKUP($G15,Fordelingsnøkkel!$B$9:$N$14,'Resultatbudsjett måned'!P$4,FALSE)),-2)</f>
        <v>104200</v>
      </c>
      <c r="Q15" s="51">
        <f>ROUND(IF('Justering måned'!J24&lt;&gt;0,'Justering måned'!J24,'Resultatbudsjett måned'!$E15*VLOOKUP($G15,Fordelingsnøkkel!$B$9:$N$14,'Resultatbudsjett måned'!Q$4,FALSE)),-2)</f>
        <v>104200</v>
      </c>
      <c r="R15" s="51">
        <f>ROUND(IF('Justering måned'!K24&lt;&gt;0,'Justering måned'!K24,'Resultatbudsjett måned'!$E15*VLOOKUP($G15,Fordelingsnøkkel!$B$9:$N$14,'Resultatbudsjett måned'!R$4,FALSE)),-2)</f>
        <v>104200</v>
      </c>
      <c r="S15" s="51">
        <f>ROUND(IF('Justering måned'!L24&lt;&gt;0,'Justering måned'!L24,'Resultatbudsjett måned'!$E15*VLOOKUP($G15,Fordelingsnøkkel!$B$9:$N$14,'Resultatbudsjett måned'!S$4,FALSE)),-2)</f>
        <v>104200</v>
      </c>
      <c r="T15" s="51">
        <f>ROUND(IF('Justering måned'!M24&lt;&gt;0,'Justering måned'!M24,'Resultatbudsjett måned'!$E15*VLOOKUP($G15,Fordelingsnøkkel!$B$9:$N$14,'Resultatbudsjett måned'!T$4,FALSE)),-2)</f>
        <v>104200</v>
      </c>
      <c r="U15" s="51">
        <f>ROUND(IF('Justering måned'!N24&lt;&gt;0,'Justering måned'!N24,'Resultatbudsjett måned'!$E15*VLOOKUP($G15,Fordelingsnøkkel!$B$9:$N$14,'Resultatbudsjett måned'!U$4,FALSE)),-2)</f>
        <v>104200</v>
      </c>
    </row>
    <row r="16" spans="2:21" ht="5.0999999999999996" customHeight="1" x14ac:dyDescent="0.25">
      <c r="D16" s="2"/>
      <c r="E16" s="19"/>
      <c r="F16" s="19"/>
      <c r="G16" s="19"/>
      <c r="H16" s="19"/>
      <c r="I16" s="50"/>
      <c r="J16" s="51"/>
      <c r="K16" s="51"/>
      <c r="L16" s="51"/>
      <c r="M16" s="51"/>
      <c r="N16" s="51"/>
      <c r="O16" s="51"/>
      <c r="P16" s="51"/>
      <c r="Q16" s="51"/>
      <c r="R16" s="51"/>
    </row>
    <row r="17" spans="2:21" x14ac:dyDescent="0.25">
      <c r="B17" s="5" t="s">
        <v>7</v>
      </c>
      <c r="C17" s="7"/>
      <c r="D17" s="10"/>
      <c r="E17" s="10"/>
      <c r="F17" s="10"/>
      <c r="G17" s="10"/>
      <c r="H17" s="10"/>
      <c r="I17" s="52">
        <f t="shared" ref="I17:R17" si="2">SUM(I13:I15)</f>
        <v>4835800</v>
      </c>
      <c r="J17" s="53">
        <f t="shared" si="2"/>
        <v>429500</v>
      </c>
      <c r="K17" s="53">
        <f t="shared" si="2"/>
        <v>429500</v>
      </c>
      <c r="L17" s="53">
        <f t="shared" si="2"/>
        <v>429500</v>
      </c>
      <c r="M17" s="53">
        <f t="shared" si="2"/>
        <v>429500</v>
      </c>
      <c r="N17" s="53">
        <f t="shared" si="2"/>
        <v>429500</v>
      </c>
      <c r="O17" s="53">
        <f t="shared" si="2"/>
        <v>111300</v>
      </c>
      <c r="P17" s="53">
        <f t="shared" si="2"/>
        <v>429500</v>
      </c>
      <c r="Q17" s="53">
        <f t="shared" si="2"/>
        <v>429500</v>
      </c>
      <c r="R17" s="53">
        <f t="shared" si="2"/>
        <v>429500</v>
      </c>
      <c r="S17" s="53">
        <f t="shared" ref="S17:U17" si="3">SUM(S13:S15)</f>
        <v>429500</v>
      </c>
      <c r="T17" s="53">
        <f t="shared" si="3"/>
        <v>429500</v>
      </c>
      <c r="U17" s="53">
        <f t="shared" si="3"/>
        <v>429500</v>
      </c>
    </row>
    <row r="18" spans="2:21" ht="15" customHeight="1" x14ac:dyDescent="0.25">
      <c r="I18" s="54"/>
      <c r="J18" s="1"/>
      <c r="K18" s="1"/>
      <c r="L18" s="1"/>
      <c r="M18" s="1"/>
      <c r="N18" s="1"/>
      <c r="O18" s="1"/>
      <c r="P18" s="1"/>
      <c r="Q18" s="1"/>
      <c r="R18" s="1"/>
      <c r="S18" s="1"/>
      <c r="T18" s="1"/>
      <c r="U18" s="1"/>
    </row>
    <row r="19" spans="2:21" ht="15.75" thickBot="1" x14ac:dyDescent="0.3">
      <c r="B19" s="9" t="s">
        <v>5</v>
      </c>
      <c r="C19" s="8"/>
      <c r="D19" s="11"/>
      <c r="E19" s="11"/>
      <c r="F19" s="11"/>
      <c r="G19" s="11"/>
      <c r="H19" s="11"/>
      <c r="I19" s="55">
        <f t="shared" ref="I19:R19" si="4">I10-I17</f>
        <v>414200</v>
      </c>
      <c r="J19" s="56">
        <f t="shared" si="4"/>
        <v>8000</v>
      </c>
      <c r="K19" s="56">
        <f t="shared" si="4"/>
        <v>8000</v>
      </c>
      <c r="L19" s="56">
        <f t="shared" si="4"/>
        <v>8000</v>
      </c>
      <c r="M19" s="56">
        <f t="shared" si="4"/>
        <v>8000</v>
      </c>
      <c r="N19" s="56">
        <f t="shared" si="4"/>
        <v>8000</v>
      </c>
      <c r="O19" s="56">
        <f t="shared" si="4"/>
        <v>326200</v>
      </c>
      <c r="P19" s="56">
        <f t="shared" si="4"/>
        <v>8000</v>
      </c>
      <c r="Q19" s="56">
        <f t="shared" si="4"/>
        <v>8000</v>
      </c>
      <c r="R19" s="56">
        <f t="shared" si="4"/>
        <v>8000</v>
      </c>
      <c r="S19" s="56">
        <f t="shared" ref="S19:U19" si="5">S10-S17</f>
        <v>8000</v>
      </c>
      <c r="T19" s="56">
        <f t="shared" si="5"/>
        <v>8000</v>
      </c>
      <c r="U19" s="56">
        <f t="shared" si="5"/>
        <v>8000</v>
      </c>
    </row>
    <row r="20" spans="2:21" ht="5.25" customHeight="1" x14ac:dyDescent="0.25">
      <c r="I20" s="57"/>
      <c r="J20" s="1"/>
      <c r="K20" s="1"/>
      <c r="L20" s="1"/>
      <c r="M20" s="1"/>
      <c r="N20" s="1"/>
      <c r="O20" s="1"/>
      <c r="P20" s="1"/>
      <c r="Q20" s="1"/>
      <c r="R20" s="1"/>
    </row>
    <row r="21" spans="2:21" x14ac:dyDescent="0.25">
      <c r="B21" t="s">
        <v>6</v>
      </c>
      <c r="D21" s="1"/>
      <c r="E21" s="29">
        <v>25000</v>
      </c>
      <c r="F21" s="19"/>
      <c r="G21" s="29" t="s">
        <v>94</v>
      </c>
      <c r="H21" s="27"/>
      <c r="I21" s="50">
        <f>SUM(J21:U21)</f>
        <v>25200</v>
      </c>
      <c r="J21" s="51">
        <f>ROUND(IF('Justering måned'!C27&lt;&gt;0,'Justering måned'!C27,'Resultatbudsjett måned'!$E21*VLOOKUP($G21,Fordelingsnøkkel!$B$9:$N$14,'Resultatbudsjett måned'!J$4,FALSE)),-2)</f>
        <v>2100</v>
      </c>
      <c r="K21" s="51">
        <f>ROUND(IF('Justering måned'!D27&lt;&gt;0,'Justering måned'!D27,'Resultatbudsjett måned'!$E21*VLOOKUP($G21,Fordelingsnøkkel!$B$9:$N$14,'Resultatbudsjett måned'!K$4,FALSE)),-2)</f>
        <v>2100</v>
      </c>
      <c r="L21" s="51">
        <f>ROUND(IF('Justering måned'!E27&lt;&gt;0,'Justering måned'!E27,'Resultatbudsjett måned'!$E21*VLOOKUP($G21,Fordelingsnøkkel!$B$9:$N$14,'Resultatbudsjett måned'!L$4,FALSE)),-2)</f>
        <v>2100</v>
      </c>
      <c r="M21" s="51">
        <f>ROUND(IF('Justering måned'!F27&lt;&gt;0,'Justering måned'!F27,'Resultatbudsjett måned'!$E21*VLOOKUP($G21,Fordelingsnøkkel!$B$9:$N$14,'Resultatbudsjett måned'!M$4,FALSE)),-2)</f>
        <v>2100</v>
      </c>
      <c r="N21" s="51">
        <f>ROUND(IF('Justering måned'!G27&lt;&gt;0,'Justering måned'!G27,'Resultatbudsjett måned'!$E21*VLOOKUP($G21,Fordelingsnøkkel!$B$9:$N$14,'Resultatbudsjett måned'!N$4,FALSE)),-2)</f>
        <v>2100</v>
      </c>
      <c r="O21" s="51">
        <f>ROUND(IF('Justering måned'!H27&lt;&gt;0,'Justering måned'!H27,'Resultatbudsjett måned'!$E21*VLOOKUP($G21,Fordelingsnøkkel!$B$9:$N$14,'Resultatbudsjett måned'!O$4,FALSE)),-2)</f>
        <v>2100</v>
      </c>
      <c r="P21" s="51">
        <f>ROUND(IF('Justering måned'!I27&lt;&gt;0,'Justering måned'!I27,'Resultatbudsjett måned'!$E21*VLOOKUP($G21,Fordelingsnøkkel!$B$9:$N$14,'Resultatbudsjett måned'!P$4,FALSE)),-2)</f>
        <v>2100</v>
      </c>
      <c r="Q21" s="51">
        <f>ROUND(IF('Justering måned'!J27&lt;&gt;0,'Justering måned'!J27,'Resultatbudsjett måned'!$E21*VLOOKUP($G21,Fordelingsnøkkel!$B$9:$N$14,'Resultatbudsjett måned'!Q$4,FALSE)),-2)</f>
        <v>2100</v>
      </c>
      <c r="R21" s="51">
        <f>ROUND(IF('Justering måned'!K27&lt;&gt;0,'Justering måned'!K27,'Resultatbudsjett måned'!$E21*VLOOKUP($G21,Fordelingsnøkkel!$B$9:$N$14,'Resultatbudsjett måned'!R$4,FALSE)),-2)</f>
        <v>2100</v>
      </c>
      <c r="S21" s="51">
        <f>ROUND(IF('Justering måned'!L27&lt;&gt;0,'Justering måned'!L27,'Resultatbudsjett måned'!$E21*VLOOKUP($G21,Fordelingsnøkkel!$B$9:$N$14,'Resultatbudsjett måned'!S$4,FALSE)),-2)</f>
        <v>2100</v>
      </c>
      <c r="T21" s="51">
        <f>ROUND(IF('Justering måned'!M27&lt;&gt;0,'Justering måned'!M27,'Resultatbudsjett måned'!$E21*VLOOKUP($G21,Fordelingsnøkkel!$B$9:$N$14,'Resultatbudsjett måned'!T$4,FALSE)),-2)</f>
        <v>2100</v>
      </c>
      <c r="U21" s="51">
        <f>ROUND(IF('Justering måned'!N27&lt;&gt;0,'Justering måned'!N27,'Resultatbudsjett måned'!$E21*VLOOKUP($G21,Fordelingsnøkkel!$B$9:$N$14,'Resultatbudsjett måned'!U$4,FALSE)),-2)</f>
        <v>2100</v>
      </c>
    </row>
    <row r="22" spans="2:21" x14ac:dyDescent="0.25">
      <c r="B22" t="s">
        <v>49</v>
      </c>
      <c r="E22" s="29">
        <v>30000</v>
      </c>
      <c r="F22" s="19"/>
      <c r="G22" s="29" t="s">
        <v>94</v>
      </c>
      <c r="I22" s="50">
        <f t="shared" ref="I22" si="6">SUM(J22:U22)</f>
        <v>30000</v>
      </c>
      <c r="J22" s="51">
        <f>ROUND(IF('Justering måned'!C28&lt;&gt;0,'Justering måned'!C28,'Resultatbudsjett måned'!$E22*VLOOKUP($G22,Fordelingsnøkkel!$B$9:$N$14,'Resultatbudsjett måned'!J$4,FALSE)),-2)</f>
        <v>2500</v>
      </c>
      <c r="K22" s="51">
        <f>ROUND(IF('Justering måned'!D28&lt;&gt;0,'Justering måned'!D28,'Resultatbudsjett måned'!$E22*VLOOKUP($G22,Fordelingsnøkkel!$B$9:$N$14,'Resultatbudsjett måned'!K$4,FALSE)),-2)</f>
        <v>2500</v>
      </c>
      <c r="L22" s="51">
        <f>ROUND(IF('Justering måned'!E28&lt;&gt;0,'Justering måned'!E28,'Resultatbudsjett måned'!$E22*VLOOKUP($G22,Fordelingsnøkkel!$B$9:$N$14,'Resultatbudsjett måned'!L$4,FALSE)),-2)</f>
        <v>2500</v>
      </c>
      <c r="M22" s="51">
        <f>ROUND(IF('Justering måned'!F28&lt;&gt;0,'Justering måned'!F28,'Resultatbudsjett måned'!$E22*VLOOKUP($G22,Fordelingsnøkkel!$B$9:$N$14,'Resultatbudsjett måned'!M$4,FALSE)),-2)</f>
        <v>2500</v>
      </c>
      <c r="N22" s="51">
        <f>ROUND(IF('Justering måned'!G28&lt;&gt;0,'Justering måned'!G28,'Resultatbudsjett måned'!$E22*VLOOKUP($G22,Fordelingsnøkkel!$B$9:$N$14,'Resultatbudsjett måned'!N$4,FALSE)),-2)</f>
        <v>2500</v>
      </c>
      <c r="O22" s="51">
        <f>ROUND(IF('Justering måned'!H28&lt;&gt;0,'Justering måned'!H28,'Resultatbudsjett måned'!$E22*VLOOKUP($G22,Fordelingsnøkkel!$B$9:$N$14,'Resultatbudsjett måned'!O$4,FALSE)),-2)</f>
        <v>2500</v>
      </c>
      <c r="P22" s="51">
        <f>ROUND(IF('Justering måned'!I28&lt;&gt;0,'Justering måned'!I28,'Resultatbudsjett måned'!$E22*VLOOKUP($G22,Fordelingsnøkkel!$B$9:$N$14,'Resultatbudsjett måned'!P$4,FALSE)),-2)</f>
        <v>2500</v>
      </c>
      <c r="Q22" s="51">
        <f>ROUND(IF('Justering måned'!J28&lt;&gt;0,'Justering måned'!J28,'Resultatbudsjett måned'!$E22*VLOOKUP($G22,Fordelingsnøkkel!$B$9:$N$14,'Resultatbudsjett måned'!Q$4,FALSE)),-2)</f>
        <v>2500</v>
      </c>
      <c r="R22" s="51">
        <f>ROUND(IF('Justering måned'!K28&lt;&gt;0,'Justering måned'!K28,'Resultatbudsjett måned'!$E22*VLOOKUP($G22,Fordelingsnøkkel!$B$9:$N$14,'Resultatbudsjett måned'!R$4,FALSE)),-2)</f>
        <v>2500</v>
      </c>
      <c r="S22" s="51">
        <f>ROUND(IF('Justering måned'!L28&lt;&gt;0,'Justering måned'!L28,'Resultatbudsjett måned'!$E22*VLOOKUP($G22,Fordelingsnøkkel!$B$9:$N$14,'Resultatbudsjett måned'!S$4,FALSE)),-2)</f>
        <v>2500</v>
      </c>
      <c r="T22" s="51">
        <f>ROUND(IF('Justering måned'!M28&lt;&gt;0,'Justering måned'!M28,'Resultatbudsjett måned'!$E22*VLOOKUP($G22,Fordelingsnøkkel!$B$9:$N$14,'Resultatbudsjett måned'!T$4,FALSE)),-2)</f>
        <v>2500</v>
      </c>
      <c r="U22" s="51">
        <f>ROUND(IF('Justering måned'!N28&lt;&gt;0,'Justering måned'!N28,'Resultatbudsjett måned'!$E22*VLOOKUP($G22,Fordelingsnøkkel!$B$9:$N$14,'Resultatbudsjett måned'!U$4,FALSE)),-2)</f>
        <v>2500</v>
      </c>
    </row>
    <row r="23" spans="2:21" ht="5.0999999999999996" customHeight="1" x14ac:dyDescent="0.25">
      <c r="E23" s="19"/>
      <c r="F23" s="19"/>
      <c r="G23" s="19"/>
      <c r="I23" s="57"/>
      <c r="J23" s="27"/>
      <c r="K23" s="27"/>
      <c r="L23" s="27"/>
      <c r="M23" s="27"/>
      <c r="N23" s="27"/>
      <c r="O23" s="27"/>
      <c r="P23" s="27"/>
      <c r="Q23" s="27"/>
      <c r="R23" s="27"/>
    </row>
    <row r="24" spans="2:21" x14ac:dyDescent="0.25">
      <c r="B24" s="7" t="s">
        <v>8</v>
      </c>
      <c r="C24" s="7"/>
      <c r="D24" s="12"/>
      <c r="E24" s="12"/>
      <c r="F24" s="12"/>
      <c r="G24" s="12"/>
      <c r="H24" s="12"/>
      <c r="I24" s="24">
        <f>I21-I22</f>
        <v>-4800</v>
      </c>
      <c r="J24" s="20">
        <f t="shared" ref="J24:R24" si="7">J21-J22</f>
        <v>-400</v>
      </c>
      <c r="K24" s="20">
        <f t="shared" si="7"/>
        <v>-400</v>
      </c>
      <c r="L24" s="20">
        <f t="shared" si="7"/>
        <v>-400</v>
      </c>
      <c r="M24" s="20">
        <f t="shared" si="7"/>
        <v>-400</v>
      </c>
      <c r="N24" s="20">
        <f t="shared" si="7"/>
        <v>-400</v>
      </c>
      <c r="O24" s="20">
        <f t="shared" si="7"/>
        <v>-400</v>
      </c>
      <c r="P24" s="20">
        <f t="shared" si="7"/>
        <v>-400</v>
      </c>
      <c r="Q24" s="20">
        <f t="shared" si="7"/>
        <v>-400</v>
      </c>
      <c r="R24" s="20">
        <f t="shared" si="7"/>
        <v>-400</v>
      </c>
      <c r="S24" s="20">
        <f t="shared" ref="S24:U24" si="8">S21-S22</f>
        <v>-400</v>
      </c>
      <c r="T24" s="20">
        <f t="shared" si="8"/>
        <v>-400</v>
      </c>
      <c r="U24" s="20">
        <f t="shared" si="8"/>
        <v>-400</v>
      </c>
    </row>
    <row r="25" spans="2:21" x14ac:dyDescent="0.25">
      <c r="I25" s="57"/>
      <c r="J25" s="1"/>
      <c r="K25" s="1"/>
      <c r="L25" s="1"/>
      <c r="M25" s="1"/>
      <c r="N25" s="1"/>
      <c r="O25" s="1"/>
      <c r="P25" s="1"/>
      <c r="Q25" s="1"/>
      <c r="R25" s="1"/>
      <c r="S25" s="1"/>
      <c r="T25" s="1"/>
      <c r="U25" s="1"/>
    </row>
    <row r="26" spans="2:21" ht="15.75" thickBot="1" x14ac:dyDescent="0.3">
      <c r="B26" s="77" t="s">
        <v>96</v>
      </c>
      <c r="C26" s="78"/>
      <c r="D26" s="79"/>
      <c r="E26" s="79"/>
      <c r="F26" s="79"/>
      <c r="G26" s="79"/>
      <c r="H26" s="79"/>
      <c r="I26" s="80">
        <f t="shared" ref="I26:R26" si="9">I19+I24</f>
        <v>409400</v>
      </c>
      <c r="J26" s="81">
        <f t="shared" si="9"/>
        <v>7600</v>
      </c>
      <c r="K26" s="81">
        <f t="shared" si="9"/>
        <v>7600</v>
      </c>
      <c r="L26" s="81">
        <f t="shared" si="9"/>
        <v>7600</v>
      </c>
      <c r="M26" s="81">
        <f t="shared" si="9"/>
        <v>7600</v>
      </c>
      <c r="N26" s="81">
        <f t="shared" si="9"/>
        <v>7600</v>
      </c>
      <c r="O26" s="81">
        <f t="shared" si="9"/>
        <v>325800</v>
      </c>
      <c r="P26" s="81">
        <f t="shared" si="9"/>
        <v>7600</v>
      </c>
      <c r="Q26" s="81">
        <f t="shared" si="9"/>
        <v>7600</v>
      </c>
      <c r="R26" s="81">
        <f t="shared" si="9"/>
        <v>7600</v>
      </c>
      <c r="S26" s="81">
        <f t="shared" ref="S26:U26" si="10">S19+S24</f>
        <v>7600</v>
      </c>
      <c r="T26" s="81">
        <f t="shared" si="10"/>
        <v>7600</v>
      </c>
      <c r="U26" s="81">
        <f t="shared" si="10"/>
        <v>7600</v>
      </c>
    </row>
    <row r="28" spans="2:21" x14ac:dyDescent="0.25">
      <c r="B28" s="46" t="s">
        <v>104</v>
      </c>
      <c r="C28" s="14"/>
      <c r="D28" s="14"/>
      <c r="E28" s="14"/>
      <c r="F28" s="14"/>
      <c r="G28" s="14"/>
      <c r="H28" s="14"/>
      <c r="I28" s="14"/>
      <c r="J28" s="14"/>
      <c r="K28" s="14"/>
      <c r="L28" s="14"/>
      <c r="M28" s="14"/>
      <c r="N28" s="14"/>
      <c r="O28" s="14"/>
      <c r="P28" s="14"/>
      <c r="Q28" s="14"/>
      <c r="R28" s="14"/>
      <c r="S28" s="14"/>
      <c r="T28" s="14"/>
      <c r="U28" s="14"/>
    </row>
    <row r="29" spans="2:21" x14ac:dyDescent="0.25">
      <c r="B29" s="36" t="s">
        <v>58</v>
      </c>
      <c r="C29" s="36"/>
      <c r="D29" s="36"/>
      <c r="E29" s="36"/>
      <c r="F29" s="36"/>
      <c r="G29" s="36"/>
      <c r="H29" s="36"/>
      <c r="I29" s="37">
        <f t="shared" ref="I29:R29" si="11">I19/I10</f>
        <v>7.8895238095238102E-2</v>
      </c>
      <c r="J29" s="37">
        <f t="shared" si="11"/>
        <v>1.8285714285714287E-2</v>
      </c>
      <c r="K29" s="37">
        <f t="shared" si="11"/>
        <v>1.8285714285714287E-2</v>
      </c>
      <c r="L29" s="37">
        <f t="shared" si="11"/>
        <v>1.8285714285714287E-2</v>
      </c>
      <c r="M29" s="37">
        <f t="shared" si="11"/>
        <v>1.8285714285714287E-2</v>
      </c>
      <c r="N29" s="37">
        <f t="shared" si="11"/>
        <v>1.8285714285714287E-2</v>
      </c>
      <c r="O29" s="37">
        <f t="shared" si="11"/>
        <v>0.74560000000000004</v>
      </c>
      <c r="P29" s="37">
        <f t="shared" si="11"/>
        <v>1.8285714285714287E-2</v>
      </c>
      <c r="Q29" s="37">
        <f t="shared" si="11"/>
        <v>1.8285714285714287E-2</v>
      </c>
      <c r="R29" s="37">
        <f t="shared" si="11"/>
        <v>1.8285714285714287E-2</v>
      </c>
      <c r="S29" s="37">
        <f t="shared" ref="S29:U29" si="12">S19/S10</f>
        <v>1.8285714285714287E-2</v>
      </c>
      <c r="T29" s="37">
        <f t="shared" si="12"/>
        <v>1.8285714285714287E-2</v>
      </c>
      <c r="U29" s="37">
        <f t="shared" si="12"/>
        <v>1.8285714285714287E-2</v>
      </c>
    </row>
    <row r="30" spans="2:21" x14ac:dyDescent="0.25">
      <c r="B30" s="36" t="s">
        <v>97</v>
      </c>
      <c r="C30" s="36"/>
      <c r="D30" s="36"/>
      <c r="E30" s="36"/>
      <c r="F30" s="36"/>
      <c r="G30" s="36"/>
      <c r="H30" s="36"/>
      <c r="I30" s="37">
        <f>I12/$I10</f>
        <v>0.19040000000000001</v>
      </c>
      <c r="J30" s="37">
        <f t="shared" ref="J30:R30" si="13">J12/$I10</f>
        <v>1.5866666666666668E-2</v>
      </c>
      <c r="K30" s="37">
        <f t="shared" si="13"/>
        <v>1.5866666666666668E-2</v>
      </c>
      <c r="L30" s="37">
        <f t="shared" si="13"/>
        <v>1.5866666666666668E-2</v>
      </c>
      <c r="M30" s="37">
        <f t="shared" si="13"/>
        <v>1.5866666666666668E-2</v>
      </c>
      <c r="N30" s="37">
        <f t="shared" si="13"/>
        <v>1.5866666666666668E-2</v>
      </c>
      <c r="O30" s="37">
        <f t="shared" si="13"/>
        <v>1.5866666666666668E-2</v>
      </c>
      <c r="P30" s="37">
        <f t="shared" si="13"/>
        <v>1.5866666666666668E-2</v>
      </c>
      <c r="Q30" s="37">
        <f t="shared" si="13"/>
        <v>1.5866666666666668E-2</v>
      </c>
      <c r="R30" s="37">
        <f t="shared" si="13"/>
        <v>1.5866666666666668E-2</v>
      </c>
      <c r="S30" s="37">
        <f t="shared" ref="S30:U30" si="14">S12/$I10</f>
        <v>1.5866666666666668E-2</v>
      </c>
      <c r="T30" s="37">
        <f t="shared" si="14"/>
        <v>1.5866666666666668E-2</v>
      </c>
      <c r="U30" s="37">
        <f t="shared" si="14"/>
        <v>1.5866666666666668E-2</v>
      </c>
    </row>
    <row r="31" spans="2:21" x14ac:dyDescent="0.25">
      <c r="B31" s="36" t="s">
        <v>98</v>
      </c>
      <c r="C31" s="36"/>
      <c r="D31" s="36"/>
      <c r="E31" s="36"/>
      <c r="F31" s="36"/>
      <c r="G31" s="36"/>
      <c r="H31" s="36"/>
      <c r="I31" s="37">
        <f>I13/$I10</f>
        <v>0.66670476190476191</v>
      </c>
      <c r="J31" s="37">
        <f t="shared" ref="J31:R31" si="15">J13/$I10</f>
        <v>6.0609523809523808E-2</v>
      </c>
      <c r="K31" s="37">
        <f t="shared" si="15"/>
        <v>6.0609523809523808E-2</v>
      </c>
      <c r="L31" s="37">
        <f t="shared" si="15"/>
        <v>6.0609523809523808E-2</v>
      </c>
      <c r="M31" s="37">
        <f t="shared" si="15"/>
        <v>6.0609523809523808E-2</v>
      </c>
      <c r="N31" s="37">
        <f t="shared" si="15"/>
        <v>6.0609523809523808E-2</v>
      </c>
      <c r="O31" s="37">
        <f t="shared" si="15"/>
        <v>0</v>
      </c>
      <c r="P31" s="37">
        <f t="shared" si="15"/>
        <v>6.0609523809523808E-2</v>
      </c>
      <c r="Q31" s="37">
        <f t="shared" si="15"/>
        <v>6.0609523809523808E-2</v>
      </c>
      <c r="R31" s="37">
        <f t="shared" si="15"/>
        <v>6.0609523809523808E-2</v>
      </c>
      <c r="S31" s="37">
        <f t="shared" ref="S31:U31" si="16">S13/$I10</f>
        <v>6.0609523809523808E-2</v>
      </c>
      <c r="T31" s="37">
        <f t="shared" si="16"/>
        <v>6.0609523809523808E-2</v>
      </c>
      <c r="U31" s="37">
        <f t="shared" si="16"/>
        <v>6.0609523809523808E-2</v>
      </c>
    </row>
    <row r="32" spans="2:21" x14ac:dyDescent="0.25">
      <c r="B32" s="36" t="s">
        <v>99</v>
      </c>
      <c r="C32" s="36"/>
      <c r="D32" s="36"/>
      <c r="E32" s="36"/>
      <c r="F32" s="36"/>
      <c r="G32" s="36"/>
      <c r="H32" s="36"/>
      <c r="I32" s="37">
        <f>I15/$I10</f>
        <v>0.23817142857142856</v>
      </c>
      <c r="J32" s="37">
        <f t="shared" ref="J32:R32" si="17">J15/$I10</f>
        <v>1.9847619047619048E-2</v>
      </c>
      <c r="K32" s="37">
        <f t="shared" si="17"/>
        <v>1.9847619047619048E-2</v>
      </c>
      <c r="L32" s="37">
        <f t="shared" si="17"/>
        <v>1.9847619047619048E-2</v>
      </c>
      <c r="M32" s="37">
        <f t="shared" si="17"/>
        <v>1.9847619047619048E-2</v>
      </c>
      <c r="N32" s="37">
        <f t="shared" si="17"/>
        <v>1.9847619047619048E-2</v>
      </c>
      <c r="O32" s="37">
        <f t="shared" si="17"/>
        <v>1.9847619047619048E-2</v>
      </c>
      <c r="P32" s="37">
        <f t="shared" si="17"/>
        <v>1.9847619047619048E-2</v>
      </c>
      <c r="Q32" s="37">
        <f t="shared" si="17"/>
        <v>1.9847619047619048E-2</v>
      </c>
      <c r="R32" s="37">
        <f t="shared" si="17"/>
        <v>1.9847619047619048E-2</v>
      </c>
      <c r="S32" s="37">
        <f t="shared" ref="S32:U32" si="18">S15/$I10</f>
        <v>1.9847619047619048E-2</v>
      </c>
      <c r="T32" s="37">
        <f t="shared" si="18"/>
        <v>1.9847619047619048E-2</v>
      </c>
      <c r="U32" s="37">
        <f t="shared" si="18"/>
        <v>1.9847619047619048E-2</v>
      </c>
    </row>
  </sheetData>
  <pageMargins left="0.25" right="0.25" top="0.75" bottom="0.75" header="0.3" footer="0.3"/>
  <pageSetup paperSize="9" scale="44" fitToHeight="0" orientation="portrait" r:id="rId1"/>
  <headerFooter>
    <oddHeader>&amp;RUtarbeidet av:			
&amp;G</oddHeader>
    <oddFooter>&amp;C&amp;P av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715C875A-C750-42A0-9F50-DE33CBB1354B}">
          <x14:formula1>
            <xm:f>Fordelingsnøkkel!$B$9:$B$14</xm:f>
          </x14:formula1>
          <xm:sqref>G7:G8 G12:G15 G21:G22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A0BC6-E749-4BF6-990C-9981F5A99570}">
  <dimension ref="B2:P29"/>
  <sheetViews>
    <sheetView showGridLines="0" workbookViewId="0"/>
  </sheetViews>
  <sheetFormatPr baseColWidth="10" defaultRowHeight="15" x14ac:dyDescent="0.25"/>
  <cols>
    <col min="2" max="2" width="28.28515625" customWidth="1"/>
  </cols>
  <sheetData>
    <row r="2" spans="2:16" ht="35.25" customHeight="1" x14ac:dyDescent="0.4">
      <c r="B2" s="35" t="s">
        <v>42</v>
      </c>
      <c r="C2" s="22"/>
      <c r="D2" s="22"/>
      <c r="E2" s="22"/>
      <c r="F2" s="22"/>
      <c r="G2" s="22"/>
      <c r="H2" s="22"/>
      <c r="I2" s="22"/>
      <c r="J2" s="22"/>
      <c r="K2" s="22"/>
      <c r="L2" s="22"/>
      <c r="M2" s="22"/>
      <c r="N2" s="22"/>
    </row>
    <row r="4" spans="2:16" x14ac:dyDescent="0.25">
      <c r="B4" t="s">
        <v>43</v>
      </c>
    </row>
    <row r="6" spans="2:16" x14ac:dyDescent="0.25">
      <c r="B6" s="14"/>
      <c r="C6" s="32" t="s">
        <v>66</v>
      </c>
      <c r="D6" s="32" t="s">
        <v>67</v>
      </c>
      <c r="E6" s="32" t="s">
        <v>68</v>
      </c>
      <c r="F6" s="32" t="s">
        <v>69</v>
      </c>
      <c r="G6" s="32" t="s">
        <v>70</v>
      </c>
      <c r="H6" s="32" t="s">
        <v>71</v>
      </c>
      <c r="I6" s="32" t="s">
        <v>72</v>
      </c>
      <c r="J6" s="32" t="s">
        <v>73</v>
      </c>
      <c r="K6" s="32" t="s">
        <v>74</v>
      </c>
      <c r="L6" s="32" t="s">
        <v>75</v>
      </c>
      <c r="M6" s="32" t="s">
        <v>76</v>
      </c>
      <c r="N6" s="32" t="s">
        <v>77</v>
      </c>
    </row>
    <row r="7" spans="2:16" x14ac:dyDescent="0.25">
      <c r="C7" s="26"/>
    </row>
    <row r="8" spans="2:16" x14ac:dyDescent="0.25">
      <c r="B8" t="s">
        <v>39</v>
      </c>
      <c r="C8" s="33"/>
      <c r="D8" s="33"/>
      <c r="E8" s="33"/>
      <c r="F8" s="33"/>
      <c r="G8" s="33"/>
      <c r="H8" s="33"/>
      <c r="I8" s="33"/>
      <c r="J8" s="33"/>
      <c r="K8" s="33"/>
      <c r="L8" s="33"/>
      <c r="M8" s="33"/>
      <c r="N8" s="33"/>
      <c r="P8" s="38"/>
    </row>
    <row r="9" spans="2:16" x14ac:dyDescent="0.25">
      <c r="B9" t="s">
        <v>3</v>
      </c>
      <c r="C9" s="33"/>
      <c r="D9" s="33"/>
      <c r="E9" s="33"/>
      <c r="F9" s="33"/>
      <c r="G9" s="33"/>
      <c r="H9" s="33"/>
      <c r="I9" s="33"/>
      <c r="J9" s="33"/>
      <c r="K9" s="33"/>
      <c r="L9" s="33"/>
      <c r="M9" s="33"/>
      <c r="N9" s="33"/>
      <c r="P9" s="38"/>
    </row>
    <row r="10" spans="2:16" x14ac:dyDescent="0.25">
      <c r="C10" s="25"/>
      <c r="D10" s="16"/>
      <c r="E10" s="16"/>
      <c r="F10" s="16"/>
      <c r="G10" s="16"/>
      <c r="H10" s="16"/>
      <c r="I10" s="16"/>
      <c r="J10" s="16"/>
      <c r="K10" s="16"/>
      <c r="L10" s="16"/>
      <c r="M10" s="16"/>
      <c r="N10" s="16"/>
      <c r="P10" s="38"/>
    </row>
    <row r="11" spans="2:16" x14ac:dyDescent="0.25">
      <c r="B11" t="s">
        <v>52</v>
      </c>
      <c r="C11" s="33"/>
      <c r="D11" s="33"/>
      <c r="E11" s="33"/>
      <c r="F11" s="33"/>
      <c r="G11" s="33"/>
      <c r="H11" s="33"/>
      <c r="I11" s="33"/>
      <c r="J11" s="33"/>
      <c r="K11" s="33"/>
      <c r="L11" s="33"/>
      <c r="M11" s="33"/>
      <c r="N11" s="33"/>
      <c r="P11" s="38"/>
    </row>
    <row r="12" spans="2:16" x14ac:dyDescent="0.25">
      <c r="B12" t="s">
        <v>2</v>
      </c>
      <c r="C12" s="33"/>
      <c r="D12" s="33"/>
      <c r="E12" s="33"/>
      <c r="F12" s="33"/>
      <c r="G12" s="33"/>
      <c r="H12" s="33"/>
      <c r="I12" s="33"/>
      <c r="J12" s="33"/>
      <c r="K12" s="33"/>
      <c r="L12" s="33"/>
      <c r="M12" s="33"/>
      <c r="N12" s="33"/>
      <c r="P12" s="38"/>
    </row>
    <row r="13" spans="2:16" x14ac:dyDescent="0.25">
      <c r="B13" t="s">
        <v>1</v>
      </c>
      <c r="C13" s="33"/>
      <c r="D13" s="33"/>
      <c r="E13" s="33"/>
      <c r="F13" s="33"/>
      <c r="G13" s="33"/>
      <c r="H13" s="33"/>
      <c r="I13" s="33"/>
      <c r="J13" s="33"/>
      <c r="K13" s="33"/>
      <c r="L13" s="33"/>
      <c r="M13" s="33"/>
      <c r="N13" s="33"/>
      <c r="P13" s="38"/>
    </row>
    <row r="14" spans="2:16" x14ac:dyDescent="0.25">
      <c r="P14" s="38"/>
    </row>
    <row r="15" spans="2:16" x14ac:dyDescent="0.25">
      <c r="B15" t="s">
        <v>45</v>
      </c>
      <c r="P15" s="38"/>
    </row>
    <row r="16" spans="2:16" ht="5.0999999999999996" customHeight="1" x14ac:dyDescent="0.25">
      <c r="P16" s="38"/>
    </row>
    <row r="17" spans="2:16" x14ac:dyDescent="0.25">
      <c r="B17" s="34" t="s">
        <v>48</v>
      </c>
      <c r="C17" s="33"/>
      <c r="D17" s="33"/>
      <c r="E17" s="33"/>
      <c r="F17" s="33"/>
      <c r="G17" s="33"/>
      <c r="H17" s="33"/>
      <c r="I17" s="33"/>
      <c r="J17" s="33"/>
      <c r="K17" s="33"/>
      <c r="L17" s="33"/>
      <c r="M17" s="33"/>
      <c r="N17" s="33"/>
      <c r="P17" s="38"/>
    </row>
    <row r="18" spans="2:16" x14ac:dyDescent="0.25">
      <c r="B18" s="34" t="s">
        <v>46</v>
      </c>
      <c r="C18" s="33"/>
      <c r="D18" s="33"/>
      <c r="E18" s="33"/>
      <c r="F18" s="33"/>
      <c r="G18" s="33"/>
      <c r="H18" s="33"/>
      <c r="I18" s="33"/>
      <c r="J18" s="33"/>
      <c r="K18" s="33"/>
      <c r="L18" s="33"/>
      <c r="M18" s="33"/>
      <c r="N18" s="33"/>
      <c r="P18" s="38"/>
    </row>
    <row r="19" spans="2:16" x14ac:dyDescent="0.25">
      <c r="B19" s="34" t="s">
        <v>47</v>
      </c>
      <c r="C19" s="33"/>
      <c r="D19" s="33"/>
      <c r="E19" s="33"/>
      <c r="F19" s="33"/>
      <c r="G19" s="33"/>
      <c r="H19" s="33"/>
      <c r="I19" s="33"/>
      <c r="J19" s="33"/>
      <c r="K19" s="33"/>
      <c r="L19" s="33"/>
      <c r="M19" s="33"/>
      <c r="N19" s="33"/>
      <c r="P19" s="38"/>
    </row>
    <row r="20" spans="2:16" x14ac:dyDescent="0.25">
      <c r="C20" s="33"/>
      <c r="D20" s="33"/>
      <c r="E20" s="33"/>
      <c r="F20" s="33"/>
      <c r="G20" s="33"/>
      <c r="H20" s="33"/>
      <c r="I20" s="33"/>
      <c r="J20" s="33"/>
      <c r="K20" s="33"/>
      <c r="L20" s="33"/>
      <c r="M20" s="33"/>
      <c r="N20" s="33"/>
      <c r="P20" s="38"/>
    </row>
    <row r="21" spans="2:16" x14ac:dyDescent="0.25">
      <c r="C21" s="33"/>
      <c r="D21" s="33"/>
      <c r="E21" s="33"/>
      <c r="F21" s="33"/>
      <c r="G21" s="33"/>
      <c r="H21" s="33"/>
      <c r="I21" s="33"/>
      <c r="J21" s="33"/>
      <c r="K21" s="33"/>
      <c r="L21" s="33"/>
      <c r="M21" s="33"/>
      <c r="N21" s="33"/>
      <c r="P21" s="38"/>
    </row>
    <row r="22" spans="2:16" x14ac:dyDescent="0.25">
      <c r="C22" s="33"/>
      <c r="D22" s="33"/>
      <c r="E22" s="33"/>
      <c r="F22" s="33"/>
      <c r="G22" s="33"/>
      <c r="H22" s="33"/>
      <c r="I22" s="33"/>
      <c r="J22" s="33"/>
      <c r="K22" s="33"/>
      <c r="L22" s="33"/>
      <c r="M22" s="33"/>
      <c r="N22" s="33"/>
      <c r="P22" s="38"/>
    </row>
    <row r="23" spans="2:16" x14ac:dyDescent="0.25">
      <c r="B23" t="s">
        <v>0</v>
      </c>
      <c r="C23" s="33"/>
      <c r="D23" s="33"/>
      <c r="E23" s="33"/>
      <c r="F23" s="33"/>
      <c r="G23" s="33"/>
      <c r="H23" s="33"/>
      <c r="I23" s="33"/>
      <c r="J23" s="33"/>
      <c r="K23" s="33"/>
      <c r="L23" s="33"/>
      <c r="M23" s="33"/>
      <c r="N23" s="33"/>
      <c r="P23" s="38"/>
    </row>
    <row r="24" spans="2:16" x14ac:dyDescent="0.25">
      <c r="B24" t="s">
        <v>44</v>
      </c>
      <c r="C24" s="2">
        <f>SUM(C17:C23)</f>
        <v>0</v>
      </c>
      <c r="D24" s="2">
        <f t="shared" ref="D24:N24" si="0">SUM(D17:D23)</f>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P24" s="38"/>
    </row>
    <row r="25" spans="2:16" x14ac:dyDescent="0.25">
      <c r="C25" s="25"/>
      <c r="D25" s="16"/>
      <c r="E25" s="16"/>
      <c r="F25" s="16"/>
      <c r="G25" s="16"/>
      <c r="H25" s="16"/>
      <c r="I25" s="16"/>
      <c r="J25" s="16"/>
      <c r="K25" s="16"/>
      <c r="L25" s="16"/>
      <c r="M25" s="16"/>
      <c r="N25" s="16"/>
      <c r="P25" s="38"/>
    </row>
    <row r="26" spans="2:16" x14ac:dyDescent="0.25">
      <c r="C26" s="26"/>
      <c r="P26" s="38"/>
    </row>
    <row r="27" spans="2:16" x14ac:dyDescent="0.25">
      <c r="B27" t="s">
        <v>6</v>
      </c>
      <c r="C27" s="33"/>
      <c r="D27" s="33"/>
      <c r="E27" s="33"/>
      <c r="F27" s="33"/>
      <c r="G27" s="33"/>
      <c r="H27" s="33"/>
      <c r="I27" s="33"/>
      <c r="J27" s="33"/>
      <c r="K27" s="33"/>
      <c r="L27" s="33"/>
      <c r="M27" s="33"/>
      <c r="N27" s="33"/>
      <c r="P27" s="38"/>
    </row>
    <row r="28" spans="2:16" x14ac:dyDescent="0.25">
      <c r="B28" t="s">
        <v>49</v>
      </c>
      <c r="C28" s="33"/>
      <c r="D28" s="33"/>
      <c r="E28" s="33"/>
      <c r="F28" s="33"/>
      <c r="G28" s="33"/>
      <c r="H28" s="33"/>
      <c r="I28" s="33"/>
      <c r="J28" s="33"/>
      <c r="K28" s="33"/>
      <c r="L28" s="33"/>
      <c r="M28" s="33"/>
      <c r="N28" s="33"/>
      <c r="P28" s="38"/>
    </row>
    <row r="29" spans="2:16" x14ac:dyDescent="0.25">
      <c r="C29"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ADED-F1F7-4069-93E8-D0EB2092CDB4}">
  <dimension ref="B3:O14"/>
  <sheetViews>
    <sheetView showGridLines="0" showRowColHeaders="0" workbookViewId="0">
      <selection activeCell="B18" sqref="B18"/>
    </sheetView>
  </sheetViews>
  <sheetFormatPr baseColWidth="10" defaultRowHeight="15" x14ac:dyDescent="0.25"/>
  <cols>
    <col min="2" max="2" width="36.7109375" customWidth="1"/>
  </cols>
  <sheetData>
    <row r="3" spans="2:15" ht="26.25" x14ac:dyDescent="0.4">
      <c r="B3" s="35" t="s">
        <v>80</v>
      </c>
      <c r="C3" s="22"/>
      <c r="D3" s="22"/>
      <c r="E3" s="22"/>
      <c r="F3" s="22"/>
      <c r="G3" s="22"/>
      <c r="H3" s="22"/>
      <c r="I3" s="22"/>
      <c r="J3" s="22"/>
      <c r="K3" s="22"/>
      <c r="L3" s="22"/>
      <c r="M3" s="22"/>
      <c r="N3" s="21"/>
    </row>
    <row r="5" spans="2:15" x14ac:dyDescent="0.25">
      <c r="B5" t="s">
        <v>81</v>
      </c>
    </row>
    <row r="7" spans="2:15" x14ac:dyDescent="0.25">
      <c r="B7" s="14"/>
      <c r="C7" s="32" t="s">
        <v>82</v>
      </c>
      <c r="D7" s="32" t="s">
        <v>83</v>
      </c>
      <c r="E7" s="32" t="s">
        <v>84</v>
      </c>
      <c r="F7" s="32" t="s">
        <v>85</v>
      </c>
      <c r="G7" s="32" t="s">
        <v>86</v>
      </c>
      <c r="H7" s="32" t="s">
        <v>87</v>
      </c>
      <c r="I7" s="32" t="s">
        <v>88</v>
      </c>
      <c r="J7" s="32" t="s">
        <v>89</v>
      </c>
      <c r="K7" s="32" t="s">
        <v>90</v>
      </c>
      <c r="L7" s="32" t="s">
        <v>91</v>
      </c>
      <c r="M7" s="32" t="s">
        <v>92</v>
      </c>
      <c r="N7" s="32" t="s">
        <v>93</v>
      </c>
    </row>
    <row r="8" spans="2:15" x14ac:dyDescent="0.25">
      <c r="C8" s="26"/>
    </row>
    <row r="9" spans="2:15" x14ac:dyDescent="0.25">
      <c r="B9" s="33" t="s">
        <v>94</v>
      </c>
      <c r="C9" s="76">
        <v>8.3333333333333329E-2</v>
      </c>
      <c r="D9" s="76">
        <v>8.3333333333333329E-2</v>
      </c>
      <c r="E9" s="76">
        <v>8.3333333333333329E-2</v>
      </c>
      <c r="F9" s="76">
        <v>8.3333333333333329E-2</v>
      </c>
      <c r="G9" s="76">
        <v>8.3333333333333329E-2</v>
      </c>
      <c r="H9" s="76">
        <v>8.3333333333333329E-2</v>
      </c>
      <c r="I9" s="76">
        <v>8.3333333333333329E-2</v>
      </c>
      <c r="J9" s="76">
        <v>8.3333333333333329E-2</v>
      </c>
      <c r="K9" s="76">
        <v>8.3333333333333329E-2</v>
      </c>
      <c r="L9" s="76">
        <v>8.3333333333333329E-2</v>
      </c>
      <c r="M9" s="76">
        <v>8.3333333333333329E-2</v>
      </c>
      <c r="N9" s="76">
        <v>8.3333333333333329E-2</v>
      </c>
      <c r="O9" s="82" t="str">
        <f>IF(SUM(C9:N9)&gt;100%,"Summen blir over 100%!","")</f>
        <v/>
      </c>
    </row>
    <row r="10" spans="2:15" x14ac:dyDescent="0.25">
      <c r="B10" s="33" t="s">
        <v>95</v>
      </c>
      <c r="C10" s="76">
        <v>9.0909090909090912E-2</v>
      </c>
      <c r="D10" s="76">
        <v>9.0909090909090912E-2</v>
      </c>
      <c r="E10" s="76">
        <v>9.0909090909090912E-2</v>
      </c>
      <c r="F10" s="76">
        <v>9.0909090909090912E-2</v>
      </c>
      <c r="G10" s="76">
        <v>9.0909090909090912E-2</v>
      </c>
      <c r="H10" s="76"/>
      <c r="I10" s="76">
        <v>9.0909090909090912E-2</v>
      </c>
      <c r="J10" s="76">
        <v>9.0909090909090912E-2</v>
      </c>
      <c r="K10" s="76">
        <v>9.0909090909090912E-2</v>
      </c>
      <c r="L10" s="76">
        <v>9.0909090909090912E-2</v>
      </c>
      <c r="M10" s="76">
        <v>9.0909090909090912E-2</v>
      </c>
      <c r="N10" s="76">
        <v>9.0909090909090912E-2</v>
      </c>
      <c r="O10" s="82" t="str">
        <f t="shared" ref="O10:O14" si="0">IF(SUM(C10:N10)&gt;100%,"Summen blir over 100%!","")</f>
        <v/>
      </c>
    </row>
    <row r="11" spans="2:15" x14ac:dyDescent="0.25">
      <c r="B11" s="33"/>
      <c r="C11" s="76"/>
      <c r="D11" s="76"/>
      <c r="E11" s="76"/>
      <c r="F11" s="76"/>
      <c r="G11" s="76"/>
      <c r="H11" s="76"/>
      <c r="I11" s="76"/>
      <c r="J11" s="76"/>
      <c r="K11" s="76"/>
      <c r="L11" s="76"/>
      <c r="M11" s="76"/>
      <c r="N11" s="76"/>
      <c r="O11" s="82" t="str">
        <f t="shared" si="0"/>
        <v/>
      </c>
    </row>
    <row r="12" spans="2:15" x14ac:dyDescent="0.25">
      <c r="B12" s="33"/>
      <c r="C12" s="76"/>
      <c r="D12" s="76"/>
      <c r="E12" s="76"/>
      <c r="F12" s="76"/>
      <c r="G12" s="76"/>
      <c r="H12" s="76"/>
      <c r="I12" s="76"/>
      <c r="J12" s="76"/>
      <c r="K12" s="76"/>
      <c r="L12" s="76"/>
      <c r="M12" s="76"/>
      <c r="N12" s="76"/>
      <c r="O12" s="82" t="str">
        <f t="shared" si="0"/>
        <v/>
      </c>
    </row>
    <row r="13" spans="2:15" x14ac:dyDescent="0.25">
      <c r="B13" s="33"/>
      <c r="C13" s="76"/>
      <c r="D13" s="76"/>
      <c r="E13" s="76"/>
      <c r="F13" s="76"/>
      <c r="G13" s="76"/>
      <c r="H13" s="76"/>
      <c r="I13" s="76"/>
      <c r="J13" s="76"/>
      <c r="K13" s="76"/>
      <c r="L13" s="76"/>
      <c r="M13" s="76"/>
      <c r="N13" s="76"/>
      <c r="O13" s="82" t="str">
        <f t="shared" si="0"/>
        <v/>
      </c>
    </row>
    <row r="14" spans="2:15" x14ac:dyDescent="0.25">
      <c r="B14" s="33"/>
      <c r="C14" s="76"/>
      <c r="D14" s="76"/>
      <c r="E14" s="76"/>
      <c r="F14" s="76"/>
      <c r="G14" s="76"/>
      <c r="H14" s="76"/>
      <c r="I14" s="76"/>
      <c r="J14" s="76"/>
      <c r="K14" s="76"/>
      <c r="L14" s="76"/>
      <c r="M14" s="76"/>
      <c r="N14" s="76"/>
      <c r="O14" s="82" t="str">
        <f t="shared" si="0"/>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0832F-E4DC-44D0-82C4-F5DFD2791175}">
  <dimension ref="B2:N2"/>
  <sheetViews>
    <sheetView showGridLines="0" showRowColHeaders="0" workbookViewId="0"/>
  </sheetViews>
  <sheetFormatPr baseColWidth="10" defaultRowHeight="15" x14ac:dyDescent="0.25"/>
  <sheetData>
    <row r="2" spans="2:14" ht="26.25" x14ac:dyDescent="0.4">
      <c r="B2" s="35" t="s">
        <v>42</v>
      </c>
      <c r="C2" s="22"/>
      <c r="D2" s="22"/>
      <c r="E2" s="22"/>
      <c r="F2" s="22"/>
      <c r="G2" s="22"/>
      <c r="H2" s="22"/>
      <c r="I2" s="22"/>
      <c r="J2" s="22"/>
      <c r="K2" s="22"/>
      <c r="L2" s="22"/>
      <c r="M2" s="22"/>
      <c r="N2" s="2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2</vt:i4>
      </vt:variant>
    </vt:vector>
  </HeadingPairs>
  <TitlesOfParts>
    <vt:vector size="9" baseType="lpstr">
      <vt:lpstr>Forside</vt:lpstr>
      <vt:lpstr>Resultatbudsjett år</vt:lpstr>
      <vt:lpstr>Justering år</vt:lpstr>
      <vt:lpstr>Resultatbudsjett måned</vt:lpstr>
      <vt:lpstr>Justering måned</vt:lpstr>
      <vt:lpstr>Fordelingsnøkkel</vt:lpstr>
      <vt:lpstr>Forklaring nøkkeltall</vt:lpstr>
      <vt:lpstr>'Resultatbudsjett måned'!Utskriftstitler</vt:lpstr>
      <vt:lpstr>'Resultatbudsjett år'!Utskriftstitler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Skogland</dc:creator>
  <cp:lastModifiedBy>Stig Morten Nygård</cp:lastModifiedBy>
  <cp:lastPrinted>2018-03-21T15:40:35Z</cp:lastPrinted>
  <dcterms:created xsi:type="dcterms:W3CDTF">2018-02-06T08:38:09Z</dcterms:created>
  <dcterms:modified xsi:type="dcterms:W3CDTF">2021-10-04T13:42:39Z</dcterms:modified>
</cp:coreProperties>
</file>